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9440" windowHeight="11520" activeTab="2"/>
  </bookViews>
  <sheets>
    <sheet name="User Input" sheetId="5" r:id="rId1"/>
    <sheet name="Schedule Output" sheetId="6" r:id="rId2"/>
    <sheet name="Model" sheetId="1" r:id="rId3"/>
    <sheet name="Specialization Source Data" sheetId="4" state="hidden" r:id="rId4"/>
    <sheet name="CFE Data" sheetId="2" state="hidden" r:id="rId5"/>
    <sheet name="temp" sheetId="7" r:id="rId6"/>
    <sheet name="Size" sheetId="8" r:id="rId7"/>
    <sheet name="tem" sheetId="9" r:id="rId8"/>
  </sheets>
  <definedNames>
    <definedName name="Accounting" localSheetId="3">'Specialization Source Data'!#REF!</definedName>
    <definedName name="Banking" localSheetId="3">'Specialization Source Data'!#REF!</definedName>
    <definedName name="Economics" localSheetId="3">'Specialization Source Data'!#REF!</definedName>
    <definedName name="Expect">'User Input'!$C$12:$C$15</definedName>
    <definedName name="Finance" localSheetId="3">'Specialization Source Data'!#REF!</definedName>
    <definedName name="Management" localSheetId="3">'Specialization Source Data'!#REF!</definedName>
    <definedName name="Marketing" localSheetId="3">'Specialization Source Data'!#REF!</definedName>
    <definedName name="Off">'User Input'!$A$18:$A$19</definedName>
    <definedName name="Sleep">'User Input'!$C$7:$C$8</definedName>
    <definedName name="solver_adj" localSheetId="2" hidden="1">Model!$D$7:$D$154</definedName>
    <definedName name="solver_cvg" localSheetId="2" hidden="1">0.0001</definedName>
    <definedName name="solver_drv" localSheetId="2" hidden="1">1</definedName>
    <definedName name="solver_eng" localSheetId="2" hidden="1">3</definedName>
    <definedName name="solver_est" localSheetId="2" hidden="1">1</definedName>
    <definedName name="solver_itr" localSheetId="2" hidden="1">200</definedName>
    <definedName name="solver_lhs1" localSheetId="2" hidden="1">Model!$D$7:$D$154</definedName>
    <definedName name="solver_lhs10" localSheetId="2" hidden="1">Model!#REF!</definedName>
    <definedName name="solver_lhs11" localSheetId="2" hidden="1">Model!#REF!</definedName>
    <definedName name="solver_lhs2" localSheetId="2" hidden="1">Model!$D$7:$D$154</definedName>
    <definedName name="solver_lhs3" localSheetId="2" hidden="1">Model!$D$7:$D$154</definedName>
    <definedName name="solver_lhs4" localSheetId="2" hidden="1">Model!$DQ$37</definedName>
    <definedName name="solver_lhs5" localSheetId="2" hidden="1">Model!$DQ$37</definedName>
    <definedName name="solver_lhs6" localSheetId="2" hidden="1">Model!$DQ$37</definedName>
    <definedName name="solver_lhs7" localSheetId="2" hidden="1">Model!$DQ$37</definedName>
    <definedName name="solver_lhs8" localSheetId="2" hidden="1">Model!$D$77:$D$126</definedName>
    <definedName name="solver_lhs9" localSheetId="2" hidden="1">Model!#REF!</definedName>
    <definedName name="solver_lin" localSheetId="2" hidden="1">2</definedName>
    <definedName name="solver_mip" localSheetId="2" hidden="1">2147483647</definedName>
    <definedName name="solver_mni" localSheetId="2" hidden="1">1000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3</definedName>
    <definedName name="solver_nwt" localSheetId="2" hidden="1">1</definedName>
    <definedName name="solver_opt" localSheetId="2" hidden="1">Model!$DG$48</definedName>
    <definedName name="solver_pre" localSheetId="2" hidden="1">0.000001</definedName>
    <definedName name="solver_rbv" localSheetId="2" hidden="1">1</definedName>
    <definedName name="solver_rel1" localSheetId="2" hidden="1">1</definedName>
    <definedName name="solver_rel10" localSheetId="2" hidden="1">1</definedName>
    <definedName name="solver_rel11" localSheetId="2" hidden="1">3</definedName>
    <definedName name="solver_rel2" localSheetId="2" hidden="1">4</definedName>
    <definedName name="solver_rel3" localSheetId="2" hidden="1">3</definedName>
    <definedName name="solver_rel4" localSheetId="2" hidden="1">2</definedName>
    <definedName name="solver_rel5" localSheetId="2" hidden="1">2</definedName>
    <definedName name="solver_rel6" localSheetId="2" hidden="1">2</definedName>
    <definedName name="solver_rel7" localSheetId="2" hidden="1">2</definedName>
    <definedName name="solver_rel8" localSheetId="2" hidden="1">3</definedName>
    <definedName name="solver_rel9" localSheetId="2" hidden="1">1</definedName>
    <definedName name="solver_rhs1" localSheetId="2" hidden="1">5</definedName>
    <definedName name="solver_rhs10" localSheetId="2" hidden="1">1</definedName>
    <definedName name="solver_rhs11" localSheetId="2" hidden="1">0</definedName>
    <definedName name="solver_rhs2" localSheetId="2" hidden="1">integer</definedName>
    <definedName name="solver_rhs3" localSheetId="2" hidden="1">0</definedName>
    <definedName name="solver_rhs4" localSheetId="2" hidden="1">15</definedName>
    <definedName name="solver_rhs5" localSheetId="2" hidden="1">15</definedName>
    <definedName name="solver_rhs6" localSheetId="2" hidden="1">15</definedName>
    <definedName name="solver_rhs7" localSheetId="2" hidden="1">15</definedName>
    <definedName name="solver_rhs8" localSheetId="2" hidden="1">11</definedName>
    <definedName name="solver_rhs9" localSheetId="2" hidden="1">1</definedName>
    <definedName name="solver_rlx" localSheetId="2" hidden="1">2</definedName>
    <definedName name="solver_rsd" localSheetId="2" hidden="1">0</definedName>
    <definedName name="solver_scl" localSheetId="2" hidden="1">2</definedName>
    <definedName name="solver_sho" localSheetId="2" hidden="1">2</definedName>
    <definedName name="solver_ssz" localSheetId="2" hidden="1">100</definedName>
    <definedName name="solver_tim" localSheetId="2" hidden="1">1000</definedName>
    <definedName name="solver_tol" localSheetId="2" hidden="1">0.05</definedName>
    <definedName name="solver_typ" localSheetId="2" hidden="1">1</definedName>
    <definedName name="solver_val" localSheetId="2" hidden="1">0</definedName>
    <definedName name="solver_ver" localSheetId="2" hidden="1">3</definedName>
    <definedName name="Special">'User Input'!$C$28:$C$51</definedName>
    <definedName name="Strategy" localSheetId="3">'Specialization Source Data'!#REF!</definedName>
  </definedNames>
  <calcPr calcId="145621"/>
</workbook>
</file>

<file path=xl/calcChain.xml><?xml version="1.0" encoding="utf-8"?>
<calcChain xmlns="http://schemas.openxmlformats.org/spreadsheetml/2006/main">
  <c r="DG35" i="1" l="1"/>
  <c r="DG36" i="1"/>
  <c r="DG37" i="1"/>
  <c r="DG38" i="1"/>
  <c r="DG34" i="1"/>
  <c r="DF35" i="1"/>
  <c r="DF36" i="1"/>
  <c r="DF37" i="1"/>
  <c r="DF38" i="1"/>
  <c r="DF34" i="1"/>
  <c r="DE35" i="1"/>
  <c r="DE36" i="1"/>
  <c r="DE37" i="1"/>
  <c r="DE38" i="1"/>
  <c r="DE34" i="1"/>
  <c r="DD35" i="1"/>
  <c r="DD36" i="1"/>
  <c r="DD37" i="1"/>
  <c r="DD38" i="1"/>
  <c r="DD34" i="1"/>
  <c r="DC35" i="1"/>
  <c r="DC36" i="1"/>
  <c r="DC37" i="1"/>
  <c r="DC38" i="1"/>
  <c r="DC34" i="1"/>
  <c r="DN37" i="1"/>
  <c r="DN36" i="1"/>
  <c r="DN35" i="1"/>
  <c r="DN34" i="1"/>
  <c r="DN33" i="1"/>
  <c r="DN32" i="1"/>
  <c r="DN31" i="1"/>
  <c r="DN30" i="1"/>
  <c r="DN29" i="1"/>
  <c r="DN28" i="1"/>
  <c r="DN27" i="1"/>
  <c r="DN26" i="1"/>
  <c r="DN25" i="1"/>
  <c r="DN24" i="1"/>
  <c r="DN23" i="1"/>
  <c r="DN22" i="1"/>
  <c r="DN21" i="1"/>
  <c r="DN20" i="1"/>
  <c r="DN19" i="1"/>
  <c r="DN18" i="1"/>
  <c r="DL27" i="1" l="1"/>
  <c r="DM27" i="1" s="1"/>
  <c r="DL25" i="1"/>
  <c r="DM25" i="1" s="1"/>
  <c r="DL26" i="1"/>
  <c r="DM26" i="1" s="1"/>
  <c r="DL28" i="1"/>
  <c r="DM28" i="1" s="1"/>
  <c r="DL24" i="1"/>
  <c r="DM24" i="1" s="1"/>
  <c r="DL19" i="1"/>
  <c r="DM19" i="1" s="1"/>
  <c r="DL20" i="1"/>
  <c r="DM20" i="1" s="1"/>
  <c r="DL21" i="1"/>
  <c r="DM21" i="1" s="1"/>
  <c r="DL22" i="1"/>
  <c r="DM22" i="1" s="1"/>
  <c r="DL18" i="1"/>
  <c r="DO19" i="1" l="1"/>
  <c r="DO23" i="1"/>
  <c r="DO27" i="1"/>
  <c r="DO31" i="1"/>
  <c r="DO35" i="1"/>
  <c r="DO20" i="1"/>
  <c r="DO24" i="1"/>
  <c r="DO28" i="1"/>
  <c r="DO36" i="1"/>
  <c r="DO21" i="1"/>
  <c r="DO25" i="1"/>
  <c r="DO29" i="1"/>
  <c r="DO33" i="1"/>
  <c r="DO37" i="1"/>
  <c r="DO22" i="1"/>
  <c r="DO26" i="1"/>
  <c r="DO30" i="1"/>
  <c r="DO34" i="1"/>
  <c r="DO18" i="1"/>
  <c r="DO32" i="1"/>
  <c r="DM18" i="1"/>
  <c r="DE47" i="1"/>
  <c r="DE46" i="1"/>
  <c r="DE45" i="1"/>
  <c r="DE44" i="1"/>
  <c r="DE43" i="1"/>
  <c r="DM29" i="1" l="1"/>
  <c r="E15" i="1"/>
  <c r="BO3" i="1"/>
  <c r="BP3" i="1" s="1"/>
  <c r="BQ3" i="1" s="1"/>
  <c r="BR3" i="1" s="1"/>
  <c r="BS3" i="1" s="1"/>
  <c r="BT3" i="1" s="1"/>
  <c r="DO38" i="1" l="1"/>
  <c r="D3" i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BA3" i="1" s="1"/>
  <c r="BB3" i="1" s="1"/>
  <c r="BC3" i="1" s="1"/>
  <c r="BD3" i="1" s="1"/>
  <c r="BE3" i="1" s="1"/>
  <c r="BF3" i="1" s="1"/>
  <c r="BG3" i="1" s="1"/>
  <c r="BH3" i="1" s="1"/>
  <c r="BI3" i="1" s="1"/>
  <c r="BJ3" i="1" s="1"/>
  <c r="BK3" i="1" s="1"/>
  <c r="BL3" i="1" s="1"/>
  <c r="BM3" i="1" s="1"/>
  <c r="BN3" i="1" s="1"/>
  <c r="E8" i="1"/>
  <c r="C8" i="1" s="1"/>
  <c r="E9" i="1"/>
  <c r="C9" i="1" s="1"/>
  <c r="E10" i="1"/>
  <c r="C10" i="1" s="1"/>
  <c r="E11" i="1"/>
  <c r="C11" i="1" s="1"/>
  <c r="E12" i="1"/>
  <c r="C12" i="1" s="1"/>
  <c r="E13" i="1"/>
  <c r="C13" i="1" s="1"/>
  <c r="E14" i="1"/>
  <c r="C14" i="1" s="1"/>
  <c r="C15" i="1"/>
  <c r="E16" i="1"/>
  <c r="E17" i="1"/>
  <c r="C17" i="1" s="1"/>
  <c r="E18" i="1"/>
  <c r="C18" i="1" s="1"/>
  <c r="E19" i="1"/>
  <c r="C19" i="1" s="1"/>
  <c r="E20" i="1"/>
  <c r="C20" i="1" s="1"/>
  <c r="E21" i="1"/>
  <c r="C21" i="1" s="1"/>
  <c r="E22" i="1"/>
  <c r="C22" i="1" s="1"/>
  <c r="E23" i="1"/>
  <c r="C23" i="1" s="1"/>
  <c r="E24" i="1"/>
  <c r="C24" i="1" s="1"/>
  <c r="E25" i="1"/>
  <c r="C25" i="1" s="1"/>
  <c r="E26" i="1"/>
  <c r="C26" i="1" s="1"/>
  <c r="E27" i="1"/>
  <c r="C27" i="1" s="1"/>
  <c r="E28" i="1"/>
  <c r="C28" i="1" s="1"/>
  <c r="E29" i="1"/>
  <c r="C29" i="1" s="1"/>
  <c r="E30" i="1"/>
  <c r="C30" i="1" s="1"/>
  <c r="E31" i="1"/>
  <c r="C31" i="1" s="1"/>
  <c r="E32" i="1"/>
  <c r="C32" i="1" s="1"/>
  <c r="E33" i="1"/>
  <c r="C33" i="1" s="1"/>
  <c r="E34" i="1"/>
  <c r="C34" i="1" s="1"/>
  <c r="E35" i="1"/>
  <c r="C35" i="1" s="1"/>
  <c r="E36" i="1"/>
  <c r="C36" i="1" s="1"/>
  <c r="E37" i="1"/>
  <c r="C37" i="1" s="1"/>
  <c r="E38" i="1"/>
  <c r="C38" i="1" s="1"/>
  <c r="E39" i="1"/>
  <c r="C39" i="1" s="1"/>
  <c r="E40" i="1"/>
  <c r="C40" i="1" s="1"/>
  <c r="E41" i="1"/>
  <c r="C41" i="1" s="1"/>
  <c r="E42" i="1"/>
  <c r="C42" i="1" s="1"/>
  <c r="E43" i="1"/>
  <c r="C43" i="1" s="1"/>
  <c r="E44" i="1"/>
  <c r="C44" i="1" s="1"/>
  <c r="E45" i="1"/>
  <c r="C45" i="1" s="1"/>
  <c r="E46" i="1"/>
  <c r="C46" i="1" s="1"/>
  <c r="E47" i="1"/>
  <c r="C47" i="1" s="1"/>
  <c r="E48" i="1"/>
  <c r="C48" i="1" s="1"/>
  <c r="E49" i="1"/>
  <c r="C49" i="1" s="1"/>
  <c r="E50" i="1"/>
  <c r="C50" i="1" s="1"/>
  <c r="E51" i="1"/>
  <c r="C51" i="1" s="1"/>
  <c r="E52" i="1"/>
  <c r="C52" i="1" s="1"/>
  <c r="E53" i="1"/>
  <c r="C53" i="1" s="1"/>
  <c r="E54" i="1"/>
  <c r="C54" i="1" s="1"/>
  <c r="E55" i="1"/>
  <c r="C55" i="1" s="1"/>
  <c r="E56" i="1"/>
  <c r="C56" i="1" s="1"/>
  <c r="E57" i="1"/>
  <c r="C57" i="1" s="1"/>
  <c r="E58" i="1"/>
  <c r="C58" i="1" s="1"/>
  <c r="E59" i="1"/>
  <c r="C59" i="1" s="1"/>
  <c r="E60" i="1"/>
  <c r="C60" i="1" s="1"/>
  <c r="E61" i="1"/>
  <c r="C61" i="1" s="1"/>
  <c r="E62" i="1"/>
  <c r="C62" i="1" s="1"/>
  <c r="E63" i="1"/>
  <c r="C63" i="1" s="1"/>
  <c r="E64" i="1"/>
  <c r="C64" i="1" s="1"/>
  <c r="E65" i="1"/>
  <c r="C65" i="1" s="1"/>
  <c r="E66" i="1"/>
  <c r="C66" i="1" s="1"/>
  <c r="E67" i="1"/>
  <c r="C67" i="1" s="1"/>
  <c r="E68" i="1"/>
  <c r="C68" i="1" s="1"/>
  <c r="E69" i="1"/>
  <c r="C69" i="1" s="1"/>
  <c r="E70" i="1"/>
  <c r="C70" i="1" s="1"/>
  <c r="E71" i="1"/>
  <c r="C71" i="1" s="1"/>
  <c r="E72" i="1"/>
  <c r="C72" i="1" s="1"/>
  <c r="E73" i="1"/>
  <c r="C73" i="1" s="1"/>
  <c r="E74" i="1"/>
  <c r="C74" i="1" s="1"/>
  <c r="E75" i="1"/>
  <c r="C75" i="1" s="1"/>
  <c r="E76" i="1"/>
  <c r="C76" i="1" s="1"/>
  <c r="E77" i="1"/>
  <c r="C77" i="1" s="1"/>
  <c r="E78" i="1"/>
  <c r="C78" i="1" s="1"/>
  <c r="E79" i="1"/>
  <c r="C79" i="1" s="1"/>
  <c r="E80" i="1"/>
  <c r="C80" i="1" s="1"/>
  <c r="E81" i="1"/>
  <c r="C81" i="1" s="1"/>
  <c r="E82" i="1"/>
  <c r="C82" i="1" s="1"/>
  <c r="E83" i="1"/>
  <c r="C83" i="1" s="1"/>
  <c r="E84" i="1"/>
  <c r="C84" i="1" s="1"/>
  <c r="E85" i="1"/>
  <c r="C85" i="1" s="1"/>
  <c r="E86" i="1"/>
  <c r="C86" i="1" s="1"/>
  <c r="E87" i="1"/>
  <c r="C87" i="1" s="1"/>
  <c r="E88" i="1"/>
  <c r="C88" i="1" s="1"/>
  <c r="E89" i="1"/>
  <c r="C89" i="1" s="1"/>
  <c r="E90" i="1"/>
  <c r="C90" i="1" s="1"/>
  <c r="E91" i="1"/>
  <c r="C91" i="1" s="1"/>
  <c r="E92" i="1"/>
  <c r="C92" i="1" s="1"/>
  <c r="E93" i="1"/>
  <c r="C93" i="1" s="1"/>
  <c r="E94" i="1"/>
  <c r="C94" i="1" s="1"/>
  <c r="E95" i="1"/>
  <c r="C95" i="1" s="1"/>
  <c r="E96" i="1"/>
  <c r="C96" i="1" s="1"/>
  <c r="E97" i="1"/>
  <c r="C97" i="1" s="1"/>
  <c r="E98" i="1"/>
  <c r="C98" i="1" s="1"/>
  <c r="E99" i="1"/>
  <c r="C99" i="1" s="1"/>
  <c r="E100" i="1"/>
  <c r="C100" i="1" s="1"/>
  <c r="E101" i="1"/>
  <c r="C101" i="1" s="1"/>
  <c r="E102" i="1"/>
  <c r="C102" i="1" s="1"/>
  <c r="E103" i="1"/>
  <c r="C103" i="1" s="1"/>
  <c r="E104" i="1"/>
  <c r="C104" i="1" s="1"/>
  <c r="E105" i="1"/>
  <c r="C105" i="1" s="1"/>
  <c r="E106" i="1"/>
  <c r="C106" i="1" s="1"/>
  <c r="E107" i="1"/>
  <c r="C107" i="1" s="1"/>
  <c r="E108" i="1"/>
  <c r="C108" i="1" s="1"/>
  <c r="E109" i="1"/>
  <c r="C109" i="1" s="1"/>
  <c r="E110" i="1"/>
  <c r="C110" i="1" s="1"/>
  <c r="E111" i="1"/>
  <c r="C111" i="1" s="1"/>
  <c r="E112" i="1"/>
  <c r="C112" i="1" s="1"/>
  <c r="E113" i="1"/>
  <c r="C113" i="1" s="1"/>
  <c r="E114" i="1"/>
  <c r="C114" i="1" s="1"/>
  <c r="E115" i="1"/>
  <c r="C115" i="1" s="1"/>
  <c r="E116" i="1"/>
  <c r="C116" i="1" s="1"/>
  <c r="E117" i="1"/>
  <c r="C117" i="1" s="1"/>
  <c r="E118" i="1"/>
  <c r="C118" i="1" s="1"/>
  <c r="E119" i="1"/>
  <c r="C119" i="1" s="1"/>
  <c r="E120" i="1"/>
  <c r="C120" i="1" s="1"/>
  <c r="E121" i="1"/>
  <c r="C121" i="1" s="1"/>
  <c r="E122" i="1"/>
  <c r="C122" i="1" s="1"/>
  <c r="E123" i="1"/>
  <c r="C123" i="1" s="1"/>
  <c r="E124" i="1"/>
  <c r="C124" i="1" s="1"/>
  <c r="E125" i="1"/>
  <c r="C125" i="1" s="1"/>
  <c r="E126" i="1"/>
  <c r="C126" i="1" s="1"/>
  <c r="E127" i="1"/>
  <c r="C127" i="1" s="1"/>
  <c r="E128" i="1"/>
  <c r="C128" i="1" s="1"/>
  <c r="E129" i="1"/>
  <c r="C129" i="1" s="1"/>
  <c r="E130" i="1"/>
  <c r="C130" i="1" s="1"/>
  <c r="E131" i="1"/>
  <c r="C131" i="1" s="1"/>
  <c r="E132" i="1"/>
  <c r="C132" i="1" s="1"/>
  <c r="E133" i="1"/>
  <c r="C133" i="1" s="1"/>
  <c r="E134" i="1"/>
  <c r="C134" i="1" s="1"/>
  <c r="E135" i="1"/>
  <c r="C135" i="1" s="1"/>
  <c r="E136" i="1"/>
  <c r="C136" i="1" s="1"/>
  <c r="E137" i="1"/>
  <c r="C137" i="1" s="1"/>
  <c r="E138" i="1"/>
  <c r="C138" i="1" s="1"/>
  <c r="E139" i="1"/>
  <c r="C139" i="1" s="1"/>
  <c r="E140" i="1"/>
  <c r="C140" i="1" s="1"/>
  <c r="E141" i="1"/>
  <c r="C141" i="1" s="1"/>
  <c r="E142" i="1"/>
  <c r="C142" i="1" s="1"/>
  <c r="E143" i="1"/>
  <c r="C143" i="1" s="1"/>
  <c r="E144" i="1"/>
  <c r="C144" i="1" s="1"/>
  <c r="E145" i="1"/>
  <c r="C145" i="1" s="1"/>
  <c r="E146" i="1"/>
  <c r="C146" i="1" s="1"/>
  <c r="E147" i="1"/>
  <c r="C147" i="1" s="1"/>
  <c r="E148" i="1"/>
  <c r="C148" i="1" s="1"/>
  <c r="E149" i="1"/>
  <c r="C149" i="1" s="1"/>
  <c r="E150" i="1"/>
  <c r="C150" i="1" s="1"/>
  <c r="E151" i="1"/>
  <c r="C151" i="1" s="1"/>
  <c r="E152" i="1"/>
  <c r="C152" i="1" s="1"/>
  <c r="E153" i="1"/>
  <c r="C153" i="1" s="1"/>
  <c r="E154" i="1"/>
  <c r="C154" i="1" s="1"/>
  <c r="E7" i="1"/>
  <c r="C16" i="1" l="1"/>
  <c r="C7" i="1"/>
  <c r="BD154" i="1"/>
  <c r="BD153" i="1"/>
  <c r="BD152" i="1"/>
  <c r="BD151" i="1"/>
  <c r="BD150" i="1"/>
  <c r="BD149" i="1"/>
  <c r="BD148" i="1"/>
  <c r="BD147" i="1"/>
  <c r="BD146" i="1"/>
  <c r="BD145" i="1"/>
  <c r="BD144" i="1"/>
  <c r="BD143" i="1"/>
  <c r="BD142" i="1"/>
  <c r="BD141" i="1"/>
  <c r="BD140" i="1"/>
  <c r="BD139" i="1"/>
  <c r="BD138" i="1"/>
  <c r="BD137" i="1"/>
  <c r="BD136" i="1"/>
  <c r="BD135" i="1"/>
  <c r="BD134" i="1"/>
  <c r="BD133" i="1"/>
  <c r="BD132" i="1"/>
  <c r="BD131" i="1"/>
  <c r="BD130" i="1"/>
  <c r="BD129" i="1"/>
  <c r="BD128" i="1"/>
  <c r="BD127" i="1"/>
  <c r="BD126" i="1"/>
  <c r="BD125" i="1"/>
  <c r="BD124" i="1"/>
  <c r="BD123" i="1"/>
  <c r="BD122" i="1"/>
  <c r="BD121" i="1"/>
  <c r="BD120" i="1"/>
  <c r="BD119" i="1"/>
  <c r="BD118" i="1"/>
  <c r="BD117" i="1"/>
  <c r="BD116" i="1"/>
  <c r="BD115" i="1"/>
  <c r="BD114" i="1"/>
  <c r="BD113" i="1"/>
  <c r="BD112" i="1"/>
  <c r="BD111" i="1"/>
  <c r="BD110" i="1"/>
  <c r="BD109" i="1"/>
  <c r="BD108" i="1"/>
  <c r="BD107" i="1"/>
  <c r="BD106" i="1"/>
  <c r="BD105" i="1"/>
  <c r="BD104" i="1"/>
  <c r="BD103" i="1"/>
  <c r="BD102" i="1"/>
  <c r="BD101" i="1"/>
  <c r="BD100" i="1"/>
  <c r="BD99" i="1"/>
  <c r="BD98" i="1"/>
  <c r="BD97" i="1"/>
  <c r="BD96" i="1"/>
  <c r="BD95" i="1"/>
  <c r="BD94" i="1"/>
  <c r="BD93" i="1"/>
  <c r="BD92" i="1"/>
  <c r="BD91" i="1"/>
  <c r="BD90" i="1"/>
  <c r="BD89" i="1"/>
  <c r="BD88" i="1"/>
  <c r="BD87" i="1"/>
  <c r="BD86" i="1"/>
  <c r="BD85" i="1"/>
  <c r="BD84" i="1"/>
  <c r="BD83" i="1"/>
  <c r="BD82" i="1"/>
  <c r="BD81" i="1"/>
  <c r="BD80" i="1"/>
  <c r="BD79" i="1"/>
  <c r="BD78" i="1"/>
  <c r="BD77" i="1"/>
  <c r="BD76" i="1"/>
  <c r="BD75" i="1"/>
  <c r="BD74" i="1"/>
  <c r="BD73" i="1"/>
  <c r="BD72" i="1"/>
  <c r="BD71" i="1"/>
  <c r="BD70" i="1"/>
  <c r="BD69" i="1"/>
  <c r="BD68" i="1"/>
  <c r="BD67" i="1"/>
  <c r="BD66" i="1"/>
  <c r="BD65" i="1"/>
  <c r="BD64" i="1"/>
  <c r="BD63" i="1"/>
  <c r="BD62" i="1"/>
  <c r="BD61" i="1"/>
  <c r="BD60" i="1"/>
  <c r="BD59" i="1"/>
  <c r="BD58" i="1"/>
  <c r="BD57" i="1"/>
  <c r="BD56" i="1"/>
  <c r="BD55" i="1"/>
  <c r="BD54" i="1"/>
  <c r="BD53" i="1"/>
  <c r="BD52" i="1"/>
  <c r="BD51" i="1"/>
  <c r="BD50" i="1"/>
  <c r="BD49" i="1"/>
  <c r="BD48" i="1"/>
  <c r="BD47" i="1"/>
  <c r="BD46" i="1"/>
  <c r="BD45" i="1"/>
  <c r="BD44" i="1"/>
  <c r="BD43" i="1"/>
  <c r="BD42" i="1"/>
  <c r="BD41" i="1"/>
  <c r="BD40" i="1"/>
  <c r="BD39" i="1"/>
  <c r="BD38" i="1"/>
  <c r="BD37" i="1"/>
  <c r="BD36" i="1"/>
  <c r="BD35" i="1"/>
  <c r="BD34" i="1"/>
  <c r="BD33" i="1"/>
  <c r="BD32" i="1"/>
  <c r="BD31" i="1"/>
  <c r="BD30" i="1"/>
  <c r="BD29" i="1"/>
  <c r="BD28" i="1"/>
  <c r="BD27" i="1"/>
  <c r="BD26" i="1"/>
  <c r="BD25" i="1"/>
  <c r="BD24" i="1"/>
  <c r="BD23" i="1"/>
  <c r="BD22" i="1"/>
  <c r="BD21" i="1"/>
  <c r="BD20" i="1"/>
  <c r="BD19" i="1"/>
  <c r="BD18" i="1"/>
  <c r="BD17" i="1"/>
  <c r="BD16" i="1"/>
  <c r="BD15" i="1"/>
  <c r="BD14" i="1"/>
  <c r="BD13" i="1"/>
  <c r="BD12" i="1"/>
  <c r="BD11" i="1"/>
  <c r="BD10" i="1"/>
  <c r="BD9" i="1"/>
  <c r="BD8" i="1"/>
  <c r="BD7" i="1"/>
  <c r="K401" i="9"/>
  <c r="O400" i="9"/>
  <c r="E400" i="9"/>
  <c r="D400" i="9"/>
  <c r="C400" i="9"/>
  <c r="O399" i="9"/>
  <c r="E399" i="9"/>
  <c r="D399" i="9"/>
  <c r="C399" i="9"/>
  <c r="O398" i="9"/>
  <c r="E398" i="9"/>
  <c r="D398" i="9"/>
  <c r="C398" i="9"/>
  <c r="O397" i="9"/>
  <c r="E397" i="9"/>
  <c r="D397" i="9"/>
  <c r="C397" i="9"/>
  <c r="O396" i="9"/>
  <c r="E396" i="9"/>
  <c r="D396" i="9"/>
  <c r="C396" i="9"/>
  <c r="O395" i="9"/>
  <c r="E395" i="9"/>
  <c r="D395" i="9"/>
  <c r="C395" i="9"/>
  <c r="O394" i="9"/>
  <c r="E394" i="9"/>
  <c r="D394" i="9"/>
  <c r="C394" i="9"/>
  <c r="O393" i="9"/>
  <c r="E393" i="9"/>
  <c r="D393" i="9"/>
  <c r="C393" i="9"/>
  <c r="O392" i="9"/>
  <c r="E392" i="9"/>
  <c r="D392" i="9"/>
  <c r="C392" i="9"/>
  <c r="O391" i="9"/>
  <c r="E391" i="9"/>
  <c r="D391" i="9"/>
  <c r="C391" i="9"/>
  <c r="O390" i="9"/>
  <c r="E390" i="9"/>
  <c r="D390" i="9"/>
  <c r="C390" i="9"/>
  <c r="O389" i="9"/>
  <c r="E389" i="9"/>
  <c r="D389" i="9"/>
  <c r="C389" i="9"/>
  <c r="O388" i="9"/>
  <c r="E388" i="9"/>
  <c r="D388" i="9"/>
  <c r="C388" i="9"/>
  <c r="O387" i="9"/>
  <c r="E387" i="9"/>
  <c r="D387" i="9"/>
  <c r="C387" i="9"/>
  <c r="O386" i="9"/>
  <c r="E386" i="9"/>
  <c r="D386" i="9"/>
  <c r="C386" i="9"/>
  <c r="O385" i="9"/>
  <c r="E385" i="9"/>
  <c r="D385" i="9"/>
  <c r="C385" i="9"/>
  <c r="O384" i="9"/>
  <c r="E384" i="9"/>
  <c r="D384" i="9"/>
  <c r="C384" i="9"/>
  <c r="O383" i="9"/>
  <c r="E383" i="9"/>
  <c r="D383" i="9"/>
  <c r="C383" i="9"/>
  <c r="O382" i="9"/>
  <c r="E382" i="9"/>
  <c r="D382" i="9"/>
  <c r="C382" i="9"/>
  <c r="O381" i="9"/>
  <c r="E381" i="9"/>
  <c r="D381" i="9"/>
  <c r="C381" i="9"/>
  <c r="O380" i="9"/>
  <c r="E380" i="9"/>
  <c r="D380" i="9"/>
  <c r="C380" i="9"/>
  <c r="O379" i="9"/>
  <c r="E379" i="9"/>
  <c r="D379" i="9"/>
  <c r="C379" i="9"/>
  <c r="O378" i="9"/>
  <c r="E378" i="9"/>
  <c r="D378" i="9"/>
  <c r="C378" i="9"/>
  <c r="O377" i="9"/>
  <c r="E377" i="9"/>
  <c r="D377" i="9"/>
  <c r="C377" i="9"/>
  <c r="O376" i="9"/>
  <c r="E376" i="9"/>
  <c r="D376" i="9"/>
  <c r="C376" i="9"/>
  <c r="O375" i="9"/>
  <c r="E375" i="9"/>
  <c r="D375" i="9"/>
  <c r="C375" i="9"/>
  <c r="O374" i="9"/>
  <c r="E374" i="9"/>
  <c r="D374" i="9"/>
  <c r="C374" i="9"/>
  <c r="O373" i="9"/>
  <c r="E373" i="9"/>
  <c r="D373" i="9"/>
  <c r="C373" i="9"/>
  <c r="O372" i="9"/>
  <c r="E372" i="9"/>
  <c r="D372" i="9"/>
  <c r="C372" i="9"/>
  <c r="O371" i="9"/>
  <c r="E371" i="9"/>
  <c r="D371" i="9"/>
  <c r="C371" i="9"/>
  <c r="O370" i="9"/>
  <c r="E370" i="9"/>
  <c r="D370" i="9"/>
  <c r="C370" i="9"/>
  <c r="O369" i="9"/>
  <c r="E369" i="9"/>
  <c r="D369" i="9"/>
  <c r="C369" i="9"/>
  <c r="O368" i="9"/>
  <c r="E368" i="9"/>
  <c r="D368" i="9"/>
  <c r="C368" i="9"/>
  <c r="O367" i="9"/>
  <c r="E367" i="9"/>
  <c r="D367" i="9"/>
  <c r="C367" i="9"/>
  <c r="O366" i="9"/>
  <c r="E366" i="9"/>
  <c r="D366" i="9"/>
  <c r="C366" i="9"/>
  <c r="O365" i="9"/>
  <c r="E365" i="9"/>
  <c r="D365" i="9"/>
  <c r="C365" i="9"/>
  <c r="O364" i="9"/>
  <c r="E364" i="9"/>
  <c r="D364" i="9"/>
  <c r="C364" i="9"/>
  <c r="O363" i="9"/>
  <c r="E363" i="9"/>
  <c r="D363" i="9"/>
  <c r="C363" i="9"/>
  <c r="O362" i="9"/>
  <c r="E362" i="9"/>
  <c r="D362" i="9"/>
  <c r="C362" i="9"/>
  <c r="O361" i="9"/>
  <c r="E361" i="9"/>
  <c r="D361" i="9"/>
  <c r="C361" i="9"/>
  <c r="O360" i="9"/>
  <c r="E360" i="9"/>
  <c r="D360" i="9"/>
  <c r="C360" i="9"/>
  <c r="O359" i="9"/>
  <c r="E359" i="9"/>
  <c r="D359" i="9"/>
  <c r="C359" i="9"/>
  <c r="O358" i="9"/>
  <c r="E358" i="9"/>
  <c r="D358" i="9"/>
  <c r="C358" i="9"/>
  <c r="O357" i="9"/>
  <c r="E357" i="9"/>
  <c r="D357" i="9"/>
  <c r="C357" i="9"/>
  <c r="O356" i="9"/>
  <c r="E356" i="9"/>
  <c r="D356" i="9"/>
  <c r="C356" i="9"/>
  <c r="O355" i="9"/>
  <c r="E355" i="9"/>
  <c r="D355" i="9"/>
  <c r="C355" i="9"/>
  <c r="O354" i="9"/>
  <c r="E354" i="9"/>
  <c r="D354" i="9"/>
  <c r="C354" i="9"/>
  <c r="O353" i="9"/>
  <c r="E353" i="9"/>
  <c r="D353" i="9"/>
  <c r="C353" i="9"/>
  <c r="O352" i="9"/>
  <c r="E352" i="9"/>
  <c r="D352" i="9"/>
  <c r="C352" i="9"/>
  <c r="O351" i="9"/>
  <c r="E351" i="9"/>
  <c r="D351" i="9"/>
  <c r="C351" i="9"/>
  <c r="O350" i="9"/>
  <c r="E350" i="9"/>
  <c r="D350" i="9"/>
  <c r="C350" i="9"/>
  <c r="O349" i="9"/>
  <c r="E349" i="9"/>
  <c r="D349" i="9"/>
  <c r="C349" i="9"/>
  <c r="O348" i="9"/>
  <c r="E348" i="9"/>
  <c r="D348" i="9"/>
  <c r="C348" i="9"/>
  <c r="O347" i="9"/>
  <c r="E347" i="9"/>
  <c r="D347" i="9"/>
  <c r="C347" i="9"/>
  <c r="O346" i="9"/>
  <c r="E346" i="9"/>
  <c r="D346" i="9"/>
  <c r="C346" i="9"/>
  <c r="O345" i="9"/>
  <c r="E345" i="9"/>
  <c r="D345" i="9"/>
  <c r="C345" i="9"/>
  <c r="O344" i="9"/>
  <c r="E344" i="9"/>
  <c r="D344" i="9"/>
  <c r="C344" i="9"/>
  <c r="O343" i="9"/>
  <c r="E343" i="9"/>
  <c r="D343" i="9"/>
  <c r="C343" i="9"/>
  <c r="O342" i="9"/>
  <c r="E342" i="9"/>
  <c r="D342" i="9"/>
  <c r="C342" i="9"/>
  <c r="O341" i="9"/>
  <c r="E341" i="9"/>
  <c r="D341" i="9"/>
  <c r="C341" i="9"/>
  <c r="O340" i="9"/>
  <c r="E340" i="9"/>
  <c r="D340" i="9"/>
  <c r="C340" i="9"/>
  <c r="O339" i="9"/>
  <c r="E339" i="9"/>
  <c r="D339" i="9"/>
  <c r="C339" i="9"/>
  <c r="O338" i="9"/>
  <c r="E338" i="9"/>
  <c r="D338" i="9"/>
  <c r="C338" i="9"/>
  <c r="O337" i="9"/>
  <c r="E337" i="9"/>
  <c r="D337" i="9"/>
  <c r="C337" i="9"/>
  <c r="O336" i="9"/>
  <c r="E336" i="9"/>
  <c r="D336" i="9"/>
  <c r="C336" i="9"/>
  <c r="O335" i="9"/>
  <c r="E335" i="9"/>
  <c r="D335" i="9"/>
  <c r="C335" i="9"/>
  <c r="O334" i="9"/>
  <c r="E334" i="9"/>
  <c r="D334" i="9"/>
  <c r="C334" i="9"/>
  <c r="O333" i="9"/>
  <c r="E333" i="9"/>
  <c r="D333" i="9"/>
  <c r="C333" i="9"/>
  <c r="O332" i="9"/>
  <c r="E332" i="9"/>
  <c r="D332" i="9"/>
  <c r="C332" i="9"/>
  <c r="O331" i="9"/>
  <c r="E331" i="9"/>
  <c r="D331" i="9"/>
  <c r="C331" i="9"/>
  <c r="O330" i="9"/>
  <c r="E330" i="9"/>
  <c r="D330" i="9"/>
  <c r="C330" i="9"/>
  <c r="O329" i="9"/>
  <c r="E329" i="9"/>
  <c r="D329" i="9"/>
  <c r="C329" i="9"/>
  <c r="O328" i="9"/>
  <c r="E328" i="9"/>
  <c r="D328" i="9"/>
  <c r="C328" i="9"/>
  <c r="O327" i="9"/>
  <c r="E327" i="9"/>
  <c r="D327" i="9"/>
  <c r="C327" i="9"/>
  <c r="O326" i="9"/>
  <c r="E326" i="9"/>
  <c r="D326" i="9"/>
  <c r="C326" i="9"/>
  <c r="O325" i="9"/>
  <c r="E325" i="9"/>
  <c r="D325" i="9"/>
  <c r="C325" i="9"/>
  <c r="O324" i="9"/>
  <c r="E324" i="9"/>
  <c r="D324" i="9"/>
  <c r="C324" i="9"/>
  <c r="O323" i="9"/>
  <c r="E323" i="9"/>
  <c r="D323" i="9"/>
  <c r="C323" i="9"/>
  <c r="O322" i="9"/>
  <c r="E322" i="9"/>
  <c r="D322" i="9"/>
  <c r="C322" i="9"/>
  <c r="O321" i="9"/>
  <c r="E321" i="9"/>
  <c r="D321" i="9"/>
  <c r="C321" i="9"/>
  <c r="O320" i="9"/>
  <c r="E320" i="9"/>
  <c r="D320" i="9"/>
  <c r="C320" i="9"/>
  <c r="O319" i="9"/>
  <c r="E319" i="9"/>
  <c r="D319" i="9"/>
  <c r="C319" i="9"/>
  <c r="O318" i="9"/>
  <c r="E318" i="9"/>
  <c r="D318" i="9"/>
  <c r="C318" i="9"/>
  <c r="O317" i="9"/>
  <c r="E317" i="9"/>
  <c r="D317" i="9"/>
  <c r="C317" i="9"/>
  <c r="O316" i="9"/>
  <c r="E316" i="9"/>
  <c r="D316" i="9"/>
  <c r="C316" i="9"/>
  <c r="O315" i="9"/>
  <c r="E315" i="9"/>
  <c r="D315" i="9"/>
  <c r="C315" i="9"/>
  <c r="O314" i="9"/>
  <c r="E314" i="9"/>
  <c r="D314" i="9"/>
  <c r="C314" i="9"/>
  <c r="O313" i="9"/>
  <c r="E313" i="9"/>
  <c r="D313" i="9"/>
  <c r="C313" i="9"/>
  <c r="O312" i="9"/>
  <c r="E312" i="9"/>
  <c r="D312" i="9"/>
  <c r="C312" i="9"/>
  <c r="O311" i="9"/>
  <c r="E311" i="9"/>
  <c r="D311" i="9"/>
  <c r="C311" i="9"/>
  <c r="O310" i="9"/>
  <c r="E310" i="9"/>
  <c r="D310" i="9"/>
  <c r="C310" i="9"/>
  <c r="F310" i="9" s="1"/>
  <c r="G310" i="9" s="1"/>
  <c r="O309" i="9"/>
  <c r="E309" i="9"/>
  <c r="D309" i="9"/>
  <c r="C309" i="9"/>
  <c r="O308" i="9"/>
  <c r="E308" i="9"/>
  <c r="D308" i="9"/>
  <c r="C308" i="9"/>
  <c r="F308" i="9" s="1"/>
  <c r="G308" i="9" s="1"/>
  <c r="O307" i="9"/>
  <c r="E307" i="9"/>
  <c r="D307" i="9"/>
  <c r="C307" i="9"/>
  <c r="F307" i="9" s="1"/>
  <c r="O306" i="9"/>
  <c r="E306" i="9"/>
  <c r="D306" i="9"/>
  <c r="C306" i="9"/>
  <c r="F306" i="9" s="1"/>
  <c r="G306" i="9" s="1"/>
  <c r="O305" i="9"/>
  <c r="E305" i="9"/>
  <c r="D305" i="9"/>
  <c r="C305" i="9"/>
  <c r="O304" i="9"/>
  <c r="E304" i="9"/>
  <c r="D304" i="9"/>
  <c r="C304" i="9"/>
  <c r="O303" i="9"/>
  <c r="E303" i="9"/>
  <c r="D303" i="9"/>
  <c r="C303" i="9"/>
  <c r="O302" i="9"/>
  <c r="E302" i="9"/>
  <c r="D302" i="9"/>
  <c r="C302" i="9"/>
  <c r="F302" i="9" s="1"/>
  <c r="G302" i="9" s="1"/>
  <c r="O301" i="9"/>
  <c r="E301" i="9"/>
  <c r="D301" i="9"/>
  <c r="C301" i="9"/>
  <c r="O300" i="9"/>
  <c r="E300" i="9"/>
  <c r="D300" i="9"/>
  <c r="C300" i="9"/>
  <c r="F300" i="9" s="1"/>
  <c r="G300" i="9" s="1"/>
  <c r="O299" i="9"/>
  <c r="E299" i="9"/>
  <c r="D299" i="9"/>
  <c r="C299" i="9"/>
  <c r="F299" i="9" s="1"/>
  <c r="O298" i="9"/>
  <c r="E298" i="9"/>
  <c r="D298" i="9"/>
  <c r="C298" i="9"/>
  <c r="F298" i="9" s="1"/>
  <c r="G298" i="9" s="1"/>
  <c r="O297" i="9"/>
  <c r="E297" i="9"/>
  <c r="D297" i="9"/>
  <c r="C297" i="9"/>
  <c r="O296" i="9"/>
  <c r="E296" i="9"/>
  <c r="D296" i="9"/>
  <c r="C296" i="9"/>
  <c r="O295" i="9"/>
  <c r="E295" i="9"/>
  <c r="D295" i="9"/>
  <c r="C295" i="9"/>
  <c r="O294" i="9"/>
  <c r="E294" i="9"/>
  <c r="D294" i="9"/>
  <c r="C294" i="9"/>
  <c r="F294" i="9" s="1"/>
  <c r="G294" i="9" s="1"/>
  <c r="O293" i="9"/>
  <c r="E293" i="9"/>
  <c r="D293" i="9"/>
  <c r="C293" i="9"/>
  <c r="O292" i="9"/>
  <c r="E292" i="9"/>
  <c r="D292" i="9"/>
  <c r="C292" i="9"/>
  <c r="F292" i="9" s="1"/>
  <c r="G292" i="9" s="1"/>
  <c r="O291" i="9"/>
  <c r="E291" i="9"/>
  <c r="D291" i="9"/>
  <c r="C291" i="9"/>
  <c r="F291" i="9" s="1"/>
  <c r="O290" i="9"/>
  <c r="E290" i="9"/>
  <c r="D290" i="9"/>
  <c r="C290" i="9"/>
  <c r="F290" i="9" s="1"/>
  <c r="G290" i="9" s="1"/>
  <c r="O289" i="9"/>
  <c r="E289" i="9"/>
  <c r="D289" i="9"/>
  <c r="C289" i="9"/>
  <c r="O288" i="9"/>
  <c r="E288" i="9"/>
  <c r="D288" i="9"/>
  <c r="C288" i="9"/>
  <c r="O287" i="9"/>
  <c r="E287" i="9"/>
  <c r="D287" i="9"/>
  <c r="C287" i="9"/>
  <c r="O286" i="9"/>
  <c r="E286" i="9"/>
  <c r="D286" i="9"/>
  <c r="C286" i="9"/>
  <c r="F286" i="9" s="1"/>
  <c r="G286" i="9" s="1"/>
  <c r="O285" i="9"/>
  <c r="E285" i="9"/>
  <c r="D285" i="9"/>
  <c r="C285" i="9"/>
  <c r="O284" i="9"/>
  <c r="E284" i="9"/>
  <c r="D284" i="9"/>
  <c r="C284" i="9"/>
  <c r="F284" i="9" s="1"/>
  <c r="G284" i="9" s="1"/>
  <c r="O283" i="9"/>
  <c r="E283" i="9"/>
  <c r="D283" i="9"/>
  <c r="C283" i="9"/>
  <c r="F283" i="9" s="1"/>
  <c r="O282" i="9"/>
  <c r="E282" i="9"/>
  <c r="D282" i="9"/>
  <c r="C282" i="9"/>
  <c r="F282" i="9" s="1"/>
  <c r="G282" i="9" s="1"/>
  <c r="O281" i="9"/>
  <c r="E281" i="9"/>
  <c r="D281" i="9"/>
  <c r="C281" i="9"/>
  <c r="O280" i="9"/>
  <c r="E280" i="9"/>
  <c r="D280" i="9"/>
  <c r="C280" i="9"/>
  <c r="O279" i="9"/>
  <c r="E279" i="9"/>
  <c r="D279" i="9"/>
  <c r="C279" i="9"/>
  <c r="O278" i="9"/>
  <c r="E278" i="9"/>
  <c r="D278" i="9"/>
  <c r="C278" i="9"/>
  <c r="F278" i="9" s="1"/>
  <c r="G278" i="9" s="1"/>
  <c r="O277" i="9"/>
  <c r="E277" i="9"/>
  <c r="D277" i="9"/>
  <c r="C277" i="9"/>
  <c r="O276" i="9"/>
  <c r="E276" i="9"/>
  <c r="D276" i="9"/>
  <c r="C276" i="9"/>
  <c r="F276" i="9" s="1"/>
  <c r="G276" i="9" s="1"/>
  <c r="O275" i="9"/>
  <c r="E275" i="9"/>
  <c r="D275" i="9"/>
  <c r="C275" i="9"/>
  <c r="F275" i="9" s="1"/>
  <c r="O274" i="9"/>
  <c r="E274" i="9"/>
  <c r="D274" i="9"/>
  <c r="C274" i="9"/>
  <c r="F274" i="9" s="1"/>
  <c r="G274" i="9" s="1"/>
  <c r="O273" i="9"/>
  <c r="E273" i="9"/>
  <c r="D273" i="9"/>
  <c r="C273" i="9"/>
  <c r="O272" i="9"/>
  <c r="E272" i="9"/>
  <c r="D272" i="9"/>
  <c r="C272" i="9"/>
  <c r="O271" i="9"/>
  <c r="E271" i="9"/>
  <c r="D271" i="9"/>
  <c r="C271" i="9"/>
  <c r="O270" i="9"/>
  <c r="E270" i="9"/>
  <c r="D270" i="9"/>
  <c r="C270" i="9"/>
  <c r="F270" i="9" s="1"/>
  <c r="G270" i="9" s="1"/>
  <c r="O269" i="9"/>
  <c r="E269" i="9"/>
  <c r="D269" i="9"/>
  <c r="C269" i="9"/>
  <c r="O268" i="9"/>
  <c r="E268" i="9"/>
  <c r="D268" i="9"/>
  <c r="C268" i="9"/>
  <c r="F268" i="9" s="1"/>
  <c r="G268" i="9" s="1"/>
  <c r="O267" i="9"/>
  <c r="E267" i="9"/>
  <c r="D267" i="9"/>
  <c r="C267" i="9"/>
  <c r="F267" i="9" s="1"/>
  <c r="O266" i="9"/>
  <c r="E266" i="9"/>
  <c r="D266" i="9"/>
  <c r="C266" i="9"/>
  <c r="F266" i="9" s="1"/>
  <c r="G266" i="9" s="1"/>
  <c r="O265" i="9"/>
  <c r="E265" i="9"/>
  <c r="D265" i="9"/>
  <c r="C265" i="9"/>
  <c r="O264" i="9"/>
  <c r="E264" i="9"/>
  <c r="D264" i="9"/>
  <c r="C264" i="9"/>
  <c r="F264" i="9" s="1"/>
  <c r="G264" i="9" s="1"/>
  <c r="O263" i="9"/>
  <c r="E263" i="9"/>
  <c r="D263" i="9"/>
  <c r="C263" i="9"/>
  <c r="O262" i="9"/>
  <c r="E262" i="9"/>
  <c r="D262" i="9"/>
  <c r="C262" i="9"/>
  <c r="O261" i="9"/>
  <c r="E261" i="9"/>
  <c r="D261" i="9"/>
  <c r="C261" i="9"/>
  <c r="O260" i="9"/>
  <c r="E260" i="9"/>
  <c r="D260" i="9"/>
  <c r="C260" i="9"/>
  <c r="O259" i="9"/>
  <c r="E259" i="9"/>
  <c r="D259" i="9"/>
  <c r="C259" i="9"/>
  <c r="O258" i="9"/>
  <c r="E258" i="9"/>
  <c r="D258" i="9"/>
  <c r="C258" i="9"/>
  <c r="O257" i="9"/>
  <c r="E257" i="9"/>
  <c r="D257" i="9"/>
  <c r="C257" i="9"/>
  <c r="O256" i="9"/>
  <c r="E256" i="9"/>
  <c r="D256" i="9"/>
  <c r="C256" i="9"/>
  <c r="O255" i="9"/>
  <c r="E255" i="9"/>
  <c r="D255" i="9"/>
  <c r="C255" i="9"/>
  <c r="O254" i="9"/>
  <c r="E254" i="9"/>
  <c r="D254" i="9"/>
  <c r="C254" i="9"/>
  <c r="O253" i="9"/>
  <c r="E253" i="9"/>
  <c r="D253" i="9"/>
  <c r="C253" i="9"/>
  <c r="O252" i="9"/>
  <c r="E252" i="9"/>
  <c r="D252" i="9"/>
  <c r="C252" i="9"/>
  <c r="O251" i="9"/>
  <c r="E251" i="9"/>
  <c r="D251" i="9"/>
  <c r="C251" i="9"/>
  <c r="O250" i="9"/>
  <c r="E250" i="9"/>
  <c r="D250" i="9"/>
  <c r="C250" i="9"/>
  <c r="O249" i="9"/>
  <c r="E249" i="9"/>
  <c r="D249" i="9"/>
  <c r="C249" i="9"/>
  <c r="O248" i="9"/>
  <c r="E248" i="9"/>
  <c r="D248" i="9"/>
  <c r="C248" i="9"/>
  <c r="O247" i="9"/>
  <c r="E247" i="9"/>
  <c r="D247" i="9"/>
  <c r="C247" i="9"/>
  <c r="O246" i="9"/>
  <c r="E246" i="9"/>
  <c r="D246" i="9"/>
  <c r="C246" i="9"/>
  <c r="O245" i="9"/>
  <c r="E245" i="9"/>
  <c r="D245" i="9"/>
  <c r="C245" i="9"/>
  <c r="O244" i="9"/>
  <c r="E244" i="9"/>
  <c r="D244" i="9"/>
  <c r="C244" i="9"/>
  <c r="O243" i="9"/>
  <c r="E243" i="9"/>
  <c r="D243" i="9"/>
  <c r="C243" i="9"/>
  <c r="O242" i="9"/>
  <c r="E242" i="9"/>
  <c r="D242" i="9"/>
  <c r="C242" i="9"/>
  <c r="O241" i="9"/>
  <c r="E241" i="9"/>
  <c r="D241" i="9"/>
  <c r="C241" i="9"/>
  <c r="O240" i="9"/>
  <c r="E240" i="9"/>
  <c r="D240" i="9"/>
  <c r="C240" i="9"/>
  <c r="O239" i="9"/>
  <c r="E239" i="9"/>
  <c r="D239" i="9"/>
  <c r="C239" i="9"/>
  <c r="O238" i="9"/>
  <c r="E238" i="9"/>
  <c r="D238" i="9"/>
  <c r="C238" i="9"/>
  <c r="F238" i="9" s="1"/>
  <c r="G238" i="9" s="1"/>
  <c r="O237" i="9"/>
  <c r="E237" i="9"/>
  <c r="D237" i="9"/>
  <c r="C237" i="9"/>
  <c r="O236" i="9"/>
  <c r="E236" i="9"/>
  <c r="D236" i="9"/>
  <c r="C236" i="9"/>
  <c r="O235" i="9"/>
  <c r="E235" i="9"/>
  <c r="D235" i="9"/>
  <c r="C235" i="9"/>
  <c r="O234" i="9"/>
  <c r="E234" i="9"/>
  <c r="D234" i="9"/>
  <c r="C234" i="9"/>
  <c r="O233" i="9"/>
  <c r="E233" i="9"/>
  <c r="D233" i="9"/>
  <c r="C233" i="9"/>
  <c r="O232" i="9"/>
  <c r="E232" i="9"/>
  <c r="D232" i="9"/>
  <c r="C232" i="9"/>
  <c r="O231" i="9"/>
  <c r="E231" i="9"/>
  <c r="D231" i="9"/>
  <c r="C231" i="9"/>
  <c r="F231" i="9" s="1"/>
  <c r="O230" i="9"/>
  <c r="E230" i="9"/>
  <c r="D230" i="9"/>
  <c r="C230" i="9"/>
  <c r="F230" i="9" s="1"/>
  <c r="G230" i="9" s="1"/>
  <c r="O229" i="9"/>
  <c r="E229" i="9"/>
  <c r="D229" i="9"/>
  <c r="C229" i="9"/>
  <c r="O228" i="9"/>
  <c r="E228" i="9"/>
  <c r="D228" i="9"/>
  <c r="C228" i="9"/>
  <c r="O227" i="9"/>
  <c r="E227" i="9"/>
  <c r="D227" i="9"/>
  <c r="C227" i="9"/>
  <c r="O226" i="9"/>
  <c r="E226" i="9"/>
  <c r="D226" i="9"/>
  <c r="C226" i="9"/>
  <c r="O225" i="9"/>
  <c r="E225" i="9"/>
  <c r="D225" i="9"/>
  <c r="C225" i="9"/>
  <c r="O224" i="9"/>
  <c r="E224" i="9"/>
  <c r="D224" i="9"/>
  <c r="C224" i="9"/>
  <c r="O223" i="9"/>
  <c r="E223" i="9"/>
  <c r="D223" i="9"/>
  <c r="C223" i="9"/>
  <c r="O222" i="9"/>
  <c r="E222" i="9"/>
  <c r="D222" i="9"/>
  <c r="C222" i="9"/>
  <c r="O221" i="9"/>
  <c r="E221" i="9"/>
  <c r="D221" i="9"/>
  <c r="C221" i="9"/>
  <c r="O220" i="9"/>
  <c r="E220" i="9"/>
  <c r="D220" i="9"/>
  <c r="C220" i="9"/>
  <c r="F220" i="9" s="1"/>
  <c r="G220" i="9" s="1"/>
  <c r="O219" i="9"/>
  <c r="E219" i="9"/>
  <c r="D219" i="9"/>
  <c r="C219" i="9"/>
  <c r="O218" i="9"/>
  <c r="E218" i="9"/>
  <c r="D218" i="9"/>
  <c r="C218" i="9"/>
  <c r="O217" i="9"/>
  <c r="E217" i="9"/>
  <c r="D217" i="9"/>
  <c r="C217" i="9"/>
  <c r="O216" i="9"/>
  <c r="E216" i="9"/>
  <c r="D216" i="9"/>
  <c r="C216" i="9"/>
  <c r="O215" i="9"/>
  <c r="E215" i="9"/>
  <c r="D215" i="9"/>
  <c r="C215" i="9"/>
  <c r="F215" i="9" s="1"/>
  <c r="O214" i="9"/>
  <c r="E214" i="9"/>
  <c r="D214" i="9"/>
  <c r="C214" i="9"/>
  <c r="F214" i="9" s="1"/>
  <c r="G214" i="9" s="1"/>
  <c r="O213" i="9"/>
  <c r="E213" i="9"/>
  <c r="D213" i="9"/>
  <c r="C213" i="9"/>
  <c r="O212" i="9"/>
  <c r="E212" i="9"/>
  <c r="D212" i="9"/>
  <c r="C212" i="9"/>
  <c r="F212" i="9" s="1"/>
  <c r="G212" i="9" s="1"/>
  <c r="O211" i="9"/>
  <c r="E211" i="9"/>
  <c r="D211" i="9"/>
  <c r="C211" i="9"/>
  <c r="F211" i="9" s="1"/>
  <c r="O210" i="9"/>
  <c r="E210" i="9"/>
  <c r="D210" i="9"/>
  <c r="C210" i="9"/>
  <c r="F210" i="9" s="1"/>
  <c r="G210" i="9" s="1"/>
  <c r="O209" i="9"/>
  <c r="E209" i="9"/>
  <c r="D209" i="9"/>
  <c r="C209" i="9"/>
  <c r="O208" i="9"/>
  <c r="E208" i="9"/>
  <c r="D208" i="9"/>
  <c r="C208" i="9"/>
  <c r="O207" i="9"/>
  <c r="E207" i="9"/>
  <c r="D207" i="9"/>
  <c r="C207" i="9"/>
  <c r="O206" i="9"/>
  <c r="E206" i="9"/>
  <c r="D206" i="9"/>
  <c r="C206" i="9"/>
  <c r="O205" i="9"/>
  <c r="E205" i="9"/>
  <c r="D205" i="9"/>
  <c r="C205" i="9"/>
  <c r="O204" i="9"/>
  <c r="E204" i="9"/>
  <c r="D204" i="9"/>
  <c r="C204" i="9"/>
  <c r="O203" i="9"/>
  <c r="E203" i="9"/>
  <c r="D203" i="9"/>
  <c r="C203" i="9"/>
  <c r="O202" i="9"/>
  <c r="E202" i="9"/>
  <c r="D202" i="9"/>
  <c r="C202" i="9"/>
  <c r="O201" i="9"/>
  <c r="E201" i="9"/>
  <c r="D201" i="9"/>
  <c r="C201" i="9"/>
  <c r="O200" i="9"/>
  <c r="E200" i="9"/>
  <c r="D200" i="9"/>
  <c r="C200" i="9"/>
  <c r="O199" i="9"/>
  <c r="E199" i="9"/>
  <c r="D199" i="9"/>
  <c r="C199" i="9"/>
  <c r="O198" i="9"/>
  <c r="E198" i="9"/>
  <c r="D198" i="9"/>
  <c r="C198" i="9"/>
  <c r="O197" i="9"/>
  <c r="E197" i="9"/>
  <c r="D197" i="9"/>
  <c r="C197" i="9"/>
  <c r="O196" i="9"/>
  <c r="E196" i="9"/>
  <c r="D196" i="9"/>
  <c r="C196" i="9"/>
  <c r="F196" i="9" s="1"/>
  <c r="G196" i="9" s="1"/>
  <c r="O195" i="9"/>
  <c r="E195" i="9"/>
  <c r="D195" i="9"/>
  <c r="C195" i="9"/>
  <c r="O194" i="9"/>
  <c r="E194" i="9"/>
  <c r="D194" i="9"/>
  <c r="C194" i="9"/>
  <c r="O193" i="9"/>
  <c r="E193" i="9"/>
  <c r="D193" i="9"/>
  <c r="C193" i="9"/>
  <c r="O192" i="9"/>
  <c r="E192" i="9"/>
  <c r="D192" i="9"/>
  <c r="C192" i="9"/>
  <c r="O191" i="9"/>
  <c r="E191" i="9"/>
  <c r="D191" i="9"/>
  <c r="C191" i="9"/>
  <c r="O190" i="9"/>
  <c r="E190" i="9"/>
  <c r="D190" i="9"/>
  <c r="C190" i="9"/>
  <c r="O189" i="9"/>
  <c r="E189" i="9"/>
  <c r="D189" i="9"/>
  <c r="C189" i="9"/>
  <c r="O188" i="9"/>
  <c r="E188" i="9"/>
  <c r="D188" i="9"/>
  <c r="C188" i="9"/>
  <c r="O187" i="9"/>
  <c r="E187" i="9"/>
  <c r="D187" i="9"/>
  <c r="C187" i="9"/>
  <c r="O186" i="9"/>
  <c r="E186" i="9"/>
  <c r="D186" i="9"/>
  <c r="C186" i="9"/>
  <c r="F186" i="9" s="1"/>
  <c r="G186" i="9" s="1"/>
  <c r="O185" i="9"/>
  <c r="E185" i="9"/>
  <c r="D185" i="9"/>
  <c r="C185" i="9"/>
  <c r="O184" i="9"/>
  <c r="G184" i="9"/>
  <c r="E184" i="9"/>
  <c r="D184" i="9"/>
  <c r="C184" i="9"/>
  <c r="F184" i="9" s="1"/>
  <c r="O183" i="9"/>
  <c r="E183" i="9"/>
  <c r="D183" i="9"/>
  <c r="C183" i="9"/>
  <c r="O182" i="9"/>
  <c r="E182" i="9"/>
  <c r="D182" i="9"/>
  <c r="C182" i="9"/>
  <c r="F182" i="9" s="1"/>
  <c r="G182" i="9" s="1"/>
  <c r="O181" i="9"/>
  <c r="E181" i="9"/>
  <c r="D181" i="9"/>
  <c r="C181" i="9"/>
  <c r="O180" i="9"/>
  <c r="E180" i="9"/>
  <c r="D180" i="9"/>
  <c r="C180" i="9"/>
  <c r="F180" i="9" s="1"/>
  <c r="G180" i="9" s="1"/>
  <c r="O179" i="9"/>
  <c r="E179" i="9"/>
  <c r="D179" i="9"/>
  <c r="C179" i="9"/>
  <c r="O178" i="9"/>
  <c r="E178" i="9"/>
  <c r="D178" i="9"/>
  <c r="C178" i="9"/>
  <c r="F178" i="9" s="1"/>
  <c r="G178" i="9" s="1"/>
  <c r="O177" i="9"/>
  <c r="E177" i="9"/>
  <c r="D177" i="9"/>
  <c r="C177" i="9"/>
  <c r="O176" i="9"/>
  <c r="E176" i="9"/>
  <c r="D176" i="9"/>
  <c r="C176" i="9"/>
  <c r="O175" i="9"/>
  <c r="E175" i="9"/>
  <c r="D175" i="9"/>
  <c r="C175" i="9"/>
  <c r="O174" i="9"/>
  <c r="E174" i="9"/>
  <c r="D174" i="9"/>
  <c r="C174" i="9"/>
  <c r="F174" i="9" s="1"/>
  <c r="G174" i="9" s="1"/>
  <c r="O173" i="9"/>
  <c r="E173" i="9"/>
  <c r="D173" i="9"/>
  <c r="C173" i="9"/>
  <c r="O172" i="9"/>
  <c r="E172" i="9"/>
  <c r="D172" i="9"/>
  <c r="C172" i="9"/>
  <c r="O171" i="9"/>
  <c r="E171" i="9"/>
  <c r="D171" i="9"/>
  <c r="C171" i="9"/>
  <c r="O170" i="9"/>
  <c r="E170" i="9"/>
  <c r="D170" i="9"/>
  <c r="C170" i="9"/>
  <c r="F170" i="9" s="1"/>
  <c r="G170" i="9" s="1"/>
  <c r="O169" i="9"/>
  <c r="E169" i="9"/>
  <c r="D169" i="9"/>
  <c r="C169" i="9"/>
  <c r="O168" i="9"/>
  <c r="E168" i="9"/>
  <c r="D168" i="9"/>
  <c r="C168" i="9"/>
  <c r="O167" i="9"/>
  <c r="E167" i="9"/>
  <c r="D167" i="9"/>
  <c r="C167" i="9"/>
  <c r="O166" i="9"/>
  <c r="E166" i="9"/>
  <c r="D166" i="9"/>
  <c r="C166" i="9"/>
  <c r="F166" i="9" s="1"/>
  <c r="G166" i="9" s="1"/>
  <c r="O165" i="9"/>
  <c r="E165" i="9"/>
  <c r="D165" i="9"/>
  <c r="C165" i="9"/>
  <c r="O164" i="9"/>
  <c r="E164" i="9"/>
  <c r="D164" i="9"/>
  <c r="C164" i="9"/>
  <c r="F164" i="9" s="1"/>
  <c r="G164" i="9" s="1"/>
  <c r="O163" i="9"/>
  <c r="E163" i="9"/>
  <c r="D163" i="9"/>
  <c r="C163" i="9"/>
  <c r="O162" i="9"/>
  <c r="E162" i="9"/>
  <c r="D162" i="9"/>
  <c r="C162" i="9"/>
  <c r="O161" i="9"/>
  <c r="E161" i="9"/>
  <c r="D161" i="9"/>
  <c r="C161" i="9"/>
  <c r="O160" i="9"/>
  <c r="E160" i="9"/>
  <c r="D160" i="9"/>
  <c r="C160" i="9"/>
  <c r="O159" i="9"/>
  <c r="E159" i="9"/>
  <c r="D159" i="9"/>
  <c r="C159" i="9"/>
  <c r="O158" i="9"/>
  <c r="E158" i="9"/>
  <c r="D158" i="9"/>
  <c r="C158" i="9"/>
  <c r="O157" i="9"/>
  <c r="E157" i="9"/>
  <c r="D157" i="9"/>
  <c r="C157" i="9"/>
  <c r="O156" i="9"/>
  <c r="E156" i="9"/>
  <c r="D156" i="9"/>
  <c r="C156" i="9"/>
  <c r="O155" i="9"/>
  <c r="E155" i="9"/>
  <c r="D155" i="9"/>
  <c r="C155" i="9"/>
  <c r="O154" i="9"/>
  <c r="E154" i="9"/>
  <c r="D154" i="9"/>
  <c r="C154" i="9"/>
  <c r="O153" i="9"/>
  <c r="E153" i="9"/>
  <c r="D153" i="9"/>
  <c r="C153" i="9"/>
  <c r="O152" i="9"/>
  <c r="E152" i="9"/>
  <c r="D152" i="9"/>
  <c r="C152" i="9"/>
  <c r="O151" i="9"/>
  <c r="E151" i="9"/>
  <c r="D151" i="9"/>
  <c r="C151" i="9"/>
  <c r="O150" i="9"/>
  <c r="E150" i="9"/>
  <c r="D150" i="9"/>
  <c r="C150" i="9"/>
  <c r="O149" i="9"/>
  <c r="E149" i="9"/>
  <c r="D149" i="9"/>
  <c r="C149" i="9"/>
  <c r="O148" i="9"/>
  <c r="E148" i="9"/>
  <c r="D148" i="9"/>
  <c r="C148" i="9"/>
  <c r="O147" i="9"/>
  <c r="E147" i="9"/>
  <c r="D147" i="9"/>
  <c r="C147" i="9"/>
  <c r="O146" i="9"/>
  <c r="E146" i="9"/>
  <c r="D146" i="9"/>
  <c r="C146" i="9"/>
  <c r="F146" i="9" s="1"/>
  <c r="G146" i="9" s="1"/>
  <c r="O145" i="9"/>
  <c r="E145" i="9"/>
  <c r="D145" i="9"/>
  <c r="C145" i="9"/>
  <c r="O144" i="9"/>
  <c r="E144" i="9"/>
  <c r="D144" i="9"/>
  <c r="C144" i="9"/>
  <c r="O143" i="9"/>
  <c r="E143" i="9"/>
  <c r="D143" i="9"/>
  <c r="C143" i="9"/>
  <c r="O142" i="9"/>
  <c r="E142" i="9"/>
  <c r="D142" i="9"/>
  <c r="C142" i="9"/>
  <c r="O141" i="9"/>
  <c r="E141" i="9"/>
  <c r="D141" i="9"/>
  <c r="C141" i="9"/>
  <c r="O140" i="9"/>
  <c r="E140" i="9"/>
  <c r="D140" i="9"/>
  <c r="C140" i="9"/>
  <c r="O139" i="9"/>
  <c r="E139" i="9"/>
  <c r="D139" i="9"/>
  <c r="C139" i="9"/>
  <c r="O138" i="9"/>
  <c r="E138" i="9"/>
  <c r="D138" i="9"/>
  <c r="C138" i="9"/>
  <c r="O137" i="9"/>
  <c r="E137" i="9"/>
  <c r="D137" i="9"/>
  <c r="C137" i="9"/>
  <c r="O136" i="9"/>
  <c r="E136" i="9"/>
  <c r="D136" i="9"/>
  <c r="C136" i="9"/>
  <c r="O135" i="9"/>
  <c r="E135" i="9"/>
  <c r="D135" i="9"/>
  <c r="C135" i="9"/>
  <c r="O134" i="9"/>
  <c r="E134" i="9"/>
  <c r="D134" i="9"/>
  <c r="C134" i="9"/>
  <c r="O133" i="9"/>
  <c r="E133" i="9"/>
  <c r="D133" i="9"/>
  <c r="C133" i="9"/>
  <c r="O132" i="9"/>
  <c r="E132" i="9"/>
  <c r="D132" i="9"/>
  <c r="C132" i="9"/>
  <c r="O131" i="9"/>
  <c r="E131" i="9"/>
  <c r="D131" i="9"/>
  <c r="C131" i="9"/>
  <c r="O130" i="9"/>
  <c r="E130" i="9"/>
  <c r="D130" i="9"/>
  <c r="C130" i="9"/>
  <c r="O129" i="9"/>
  <c r="E129" i="9"/>
  <c r="D129" i="9"/>
  <c r="C129" i="9"/>
  <c r="O128" i="9"/>
  <c r="E128" i="9"/>
  <c r="D128" i="9"/>
  <c r="C128" i="9"/>
  <c r="O127" i="9"/>
  <c r="E127" i="9"/>
  <c r="D127" i="9"/>
  <c r="C127" i="9"/>
  <c r="O126" i="9"/>
  <c r="E126" i="9"/>
  <c r="D126" i="9"/>
  <c r="C126" i="9"/>
  <c r="O125" i="9"/>
  <c r="E125" i="9"/>
  <c r="D125" i="9"/>
  <c r="C125" i="9"/>
  <c r="O124" i="9"/>
  <c r="E124" i="9"/>
  <c r="D124" i="9"/>
  <c r="C124" i="9"/>
  <c r="O123" i="9"/>
  <c r="E123" i="9"/>
  <c r="D123" i="9"/>
  <c r="C123" i="9"/>
  <c r="O122" i="9"/>
  <c r="E122" i="9"/>
  <c r="D122" i="9"/>
  <c r="C122" i="9"/>
  <c r="O121" i="9"/>
  <c r="E121" i="9"/>
  <c r="D121" i="9"/>
  <c r="C121" i="9"/>
  <c r="O120" i="9"/>
  <c r="E120" i="9"/>
  <c r="D120" i="9"/>
  <c r="C120" i="9"/>
  <c r="O119" i="9"/>
  <c r="E119" i="9"/>
  <c r="D119" i="9"/>
  <c r="C119" i="9"/>
  <c r="O118" i="9"/>
  <c r="E118" i="9"/>
  <c r="D118" i="9"/>
  <c r="C118" i="9"/>
  <c r="O117" i="9"/>
  <c r="E117" i="9"/>
  <c r="D117" i="9"/>
  <c r="C117" i="9"/>
  <c r="O116" i="9"/>
  <c r="E116" i="9"/>
  <c r="D116" i="9"/>
  <c r="C116" i="9"/>
  <c r="O115" i="9"/>
  <c r="E115" i="9"/>
  <c r="D115" i="9"/>
  <c r="C115" i="9"/>
  <c r="O114" i="9"/>
  <c r="E114" i="9"/>
  <c r="D114" i="9"/>
  <c r="C114" i="9"/>
  <c r="O113" i="9"/>
  <c r="E113" i="9"/>
  <c r="D113" i="9"/>
  <c r="C113" i="9"/>
  <c r="O112" i="9"/>
  <c r="E112" i="9"/>
  <c r="D112" i="9"/>
  <c r="C112" i="9"/>
  <c r="O111" i="9"/>
  <c r="E111" i="9"/>
  <c r="D111" i="9"/>
  <c r="C111" i="9"/>
  <c r="O110" i="9"/>
  <c r="E110" i="9"/>
  <c r="D110" i="9"/>
  <c r="C110" i="9"/>
  <c r="O109" i="9"/>
  <c r="E109" i="9"/>
  <c r="D109" i="9"/>
  <c r="C109" i="9"/>
  <c r="O108" i="9"/>
  <c r="E108" i="9"/>
  <c r="D108" i="9"/>
  <c r="C108" i="9"/>
  <c r="O107" i="9"/>
  <c r="E107" i="9"/>
  <c r="D107" i="9"/>
  <c r="C107" i="9"/>
  <c r="O106" i="9"/>
  <c r="E106" i="9"/>
  <c r="D106" i="9"/>
  <c r="C106" i="9"/>
  <c r="O105" i="9"/>
  <c r="E105" i="9"/>
  <c r="D105" i="9"/>
  <c r="C105" i="9"/>
  <c r="O104" i="9"/>
  <c r="E104" i="9"/>
  <c r="D104" i="9"/>
  <c r="C104" i="9"/>
  <c r="O103" i="9"/>
  <c r="E103" i="9"/>
  <c r="D103" i="9"/>
  <c r="C103" i="9"/>
  <c r="O102" i="9"/>
  <c r="E102" i="9"/>
  <c r="D102" i="9"/>
  <c r="C102" i="9"/>
  <c r="O101" i="9"/>
  <c r="E101" i="9"/>
  <c r="D101" i="9"/>
  <c r="C101" i="9"/>
  <c r="O100" i="9"/>
  <c r="E100" i="9"/>
  <c r="D100" i="9"/>
  <c r="C100" i="9"/>
  <c r="O99" i="9"/>
  <c r="E99" i="9"/>
  <c r="D99" i="9"/>
  <c r="C99" i="9"/>
  <c r="O98" i="9"/>
  <c r="E98" i="9"/>
  <c r="D98" i="9"/>
  <c r="C98" i="9"/>
  <c r="O97" i="9"/>
  <c r="E97" i="9"/>
  <c r="D97" i="9"/>
  <c r="C97" i="9"/>
  <c r="O96" i="9"/>
  <c r="E96" i="9"/>
  <c r="D96" i="9"/>
  <c r="C96" i="9"/>
  <c r="O95" i="9"/>
  <c r="E95" i="9"/>
  <c r="D95" i="9"/>
  <c r="C95" i="9"/>
  <c r="O94" i="9"/>
  <c r="E94" i="9"/>
  <c r="D94" i="9"/>
  <c r="C94" i="9"/>
  <c r="O93" i="9"/>
  <c r="E93" i="9"/>
  <c r="D93" i="9"/>
  <c r="C93" i="9"/>
  <c r="O92" i="9"/>
  <c r="E92" i="9"/>
  <c r="D92" i="9"/>
  <c r="C92" i="9"/>
  <c r="O91" i="9"/>
  <c r="E91" i="9"/>
  <c r="D91" i="9"/>
  <c r="C91" i="9"/>
  <c r="O90" i="9"/>
  <c r="E90" i="9"/>
  <c r="D90" i="9"/>
  <c r="C90" i="9"/>
  <c r="O89" i="9"/>
  <c r="E89" i="9"/>
  <c r="D89" i="9"/>
  <c r="C89" i="9"/>
  <c r="O88" i="9"/>
  <c r="E88" i="9"/>
  <c r="D88" i="9"/>
  <c r="C88" i="9"/>
  <c r="O87" i="9"/>
  <c r="E87" i="9"/>
  <c r="D87" i="9"/>
  <c r="C87" i="9"/>
  <c r="O86" i="9"/>
  <c r="E86" i="9"/>
  <c r="D86" i="9"/>
  <c r="C86" i="9"/>
  <c r="O85" i="9"/>
  <c r="E85" i="9"/>
  <c r="D85" i="9"/>
  <c r="C85" i="9"/>
  <c r="O84" i="9"/>
  <c r="E84" i="9"/>
  <c r="D84" i="9"/>
  <c r="C84" i="9"/>
  <c r="O83" i="9"/>
  <c r="E83" i="9"/>
  <c r="D83" i="9"/>
  <c r="C83" i="9"/>
  <c r="O82" i="9"/>
  <c r="E82" i="9"/>
  <c r="D82" i="9"/>
  <c r="C82" i="9"/>
  <c r="O81" i="9"/>
  <c r="E81" i="9"/>
  <c r="D81" i="9"/>
  <c r="C81" i="9"/>
  <c r="O80" i="9"/>
  <c r="E80" i="9"/>
  <c r="D80" i="9"/>
  <c r="C80" i="9"/>
  <c r="O79" i="9"/>
  <c r="E79" i="9"/>
  <c r="D79" i="9"/>
  <c r="C79" i="9"/>
  <c r="O78" i="9"/>
  <c r="E78" i="9"/>
  <c r="D78" i="9"/>
  <c r="C78" i="9"/>
  <c r="O77" i="9"/>
  <c r="E77" i="9"/>
  <c r="D77" i="9"/>
  <c r="C77" i="9"/>
  <c r="O76" i="9"/>
  <c r="E76" i="9"/>
  <c r="D76" i="9"/>
  <c r="C76" i="9"/>
  <c r="O75" i="9"/>
  <c r="E75" i="9"/>
  <c r="D75" i="9"/>
  <c r="C75" i="9"/>
  <c r="O74" i="9"/>
  <c r="E74" i="9"/>
  <c r="D74" i="9"/>
  <c r="C74" i="9"/>
  <c r="O73" i="9"/>
  <c r="E73" i="9"/>
  <c r="D73" i="9"/>
  <c r="C73" i="9"/>
  <c r="O72" i="9"/>
  <c r="E72" i="9"/>
  <c r="D72" i="9"/>
  <c r="C72" i="9"/>
  <c r="O71" i="9"/>
  <c r="E71" i="9"/>
  <c r="D71" i="9"/>
  <c r="C71" i="9"/>
  <c r="O70" i="9"/>
  <c r="E70" i="9"/>
  <c r="D70" i="9"/>
  <c r="C70" i="9"/>
  <c r="O69" i="9"/>
  <c r="E69" i="9"/>
  <c r="D69" i="9"/>
  <c r="C69" i="9"/>
  <c r="O68" i="9"/>
  <c r="E68" i="9"/>
  <c r="D68" i="9"/>
  <c r="C68" i="9"/>
  <c r="O67" i="9"/>
  <c r="E67" i="9"/>
  <c r="D67" i="9"/>
  <c r="C67" i="9"/>
  <c r="O66" i="9"/>
  <c r="E66" i="9"/>
  <c r="D66" i="9"/>
  <c r="C66" i="9"/>
  <c r="O65" i="9"/>
  <c r="E65" i="9"/>
  <c r="D65" i="9"/>
  <c r="C65" i="9"/>
  <c r="O64" i="9"/>
  <c r="E64" i="9"/>
  <c r="D64" i="9"/>
  <c r="C64" i="9"/>
  <c r="O63" i="9"/>
  <c r="E63" i="9"/>
  <c r="D63" i="9"/>
  <c r="C63" i="9"/>
  <c r="O62" i="9"/>
  <c r="E62" i="9"/>
  <c r="D62" i="9"/>
  <c r="C62" i="9"/>
  <c r="O61" i="9"/>
  <c r="E61" i="9"/>
  <c r="D61" i="9"/>
  <c r="C61" i="9"/>
  <c r="O60" i="9"/>
  <c r="E60" i="9"/>
  <c r="D60" i="9"/>
  <c r="C60" i="9"/>
  <c r="O59" i="9"/>
  <c r="E59" i="9"/>
  <c r="D59" i="9"/>
  <c r="C59" i="9"/>
  <c r="O58" i="9"/>
  <c r="E58" i="9"/>
  <c r="D58" i="9"/>
  <c r="C58" i="9"/>
  <c r="O57" i="9"/>
  <c r="E57" i="9"/>
  <c r="D57" i="9"/>
  <c r="C57" i="9"/>
  <c r="O56" i="9"/>
  <c r="E56" i="9"/>
  <c r="D56" i="9"/>
  <c r="C56" i="9"/>
  <c r="O55" i="9"/>
  <c r="E55" i="9"/>
  <c r="D55" i="9"/>
  <c r="C55" i="9"/>
  <c r="O54" i="9"/>
  <c r="E54" i="9"/>
  <c r="D54" i="9"/>
  <c r="C54" i="9"/>
  <c r="O53" i="9"/>
  <c r="E53" i="9"/>
  <c r="D53" i="9"/>
  <c r="C53" i="9"/>
  <c r="O52" i="9"/>
  <c r="E52" i="9"/>
  <c r="D52" i="9"/>
  <c r="C52" i="9"/>
  <c r="O51" i="9"/>
  <c r="E51" i="9"/>
  <c r="D51" i="9"/>
  <c r="C51" i="9"/>
  <c r="O50" i="9"/>
  <c r="E50" i="9"/>
  <c r="D50" i="9"/>
  <c r="C50" i="9"/>
  <c r="O49" i="9"/>
  <c r="E49" i="9"/>
  <c r="D49" i="9"/>
  <c r="C49" i="9"/>
  <c r="O48" i="9"/>
  <c r="E48" i="9"/>
  <c r="D48" i="9"/>
  <c r="C48" i="9"/>
  <c r="O47" i="9"/>
  <c r="E47" i="9"/>
  <c r="D47" i="9"/>
  <c r="C47" i="9"/>
  <c r="O46" i="9"/>
  <c r="E46" i="9"/>
  <c r="D46" i="9"/>
  <c r="C46" i="9"/>
  <c r="O45" i="9"/>
  <c r="E45" i="9"/>
  <c r="D45" i="9"/>
  <c r="C45" i="9"/>
  <c r="O44" i="9"/>
  <c r="E44" i="9"/>
  <c r="D44" i="9"/>
  <c r="C44" i="9"/>
  <c r="O43" i="9"/>
  <c r="E43" i="9"/>
  <c r="D43" i="9"/>
  <c r="C43" i="9"/>
  <c r="O42" i="9"/>
  <c r="E42" i="9"/>
  <c r="D42" i="9"/>
  <c r="C42" i="9"/>
  <c r="O41" i="9"/>
  <c r="E41" i="9"/>
  <c r="D41" i="9"/>
  <c r="C41" i="9"/>
  <c r="O40" i="9"/>
  <c r="E40" i="9"/>
  <c r="D40" i="9"/>
  <c r="C40" i="9"/>
  <c r="O39" i="9"/>
  <c r="E39" i="9"/>
  <c r="D39" i="9"/>
  <c r="C39" i="9"/>
  <c r="O38" i="9"/>
  <c r="E38" i="9"/>
  <c r="D38" i="9"/>
  <c r="C38" i="9"/>
  <c r="O37" i="9"/>
  <c r="E37" i="9"/>
  <c r="D37" i="9"/>
  <c r="C37" i="9"/>
  <c r="O36" i="9"/>
  <c r="E36" i="9"/>
  <c r="D36" i="9"/>
  <c r="C36" i="9"/>
  <c r="O35" i="9"/>
  <c r="E35" i="9"/>
  <c r="D35" i="9"/>
  <c r="C35" i="9"/>
  <c r="O34" i="9"/>
  <c r="E34" i="9"/>
  <c r="D34" i="9"/>
  <c r="C34" i="9"/>
  <c r="O33" i="9"/>
  <c r="E33" i="9"/>
  <c r="D33" i="9"/>
  <c r="C33" i="9"/>
  <c r="O32" i="9"/>
  <c r="E32" i="9"/>
  <c r="D32" i="9"/>
  <c r="C32" i="9"/>
  <c r="O31" i="9"/>
  <c r="E31" i="9"/>
  <c r="D31" i="9"/>
  <c r="C31" i="9"/>
  <c r="O30" i="9"/>
  <c r="E30" i="9"/>
  <c r="D30" i="9"/>
  <c r="C30" i="9"/>
  <c r="O29" i="9"/>
  <c r="E29" i="9"/>
  <c r="D29" i="9"/>
  <c r="C29" i="9"/>
  <c r="O28" i="9"/>
  <c r="E28" i="9"/>
  <c r="D28" i="9"/>
  <c r="C28" i="9"/>
  <c r="O27" i="9"/>
  <c r="E27" i="9"/>
  <c r="D27" i="9"/>
  <c r="C27" i="9"/>
  <c r="O26" i="9"/>
  <c r="E26" i="9"/>
  <c r="D26" i="9"/>
  <c r="C26" i="9"/>
  <c r="O25" i="9"/>
  <c r="E25" i="9"/>
  <c r="D25" i="9"/>
  <c r="C25" i="9"/>
  <c r="O24" i="9"/>
  <c r="E24" i="9"/>
  <c r="D24" i="9"/>
  <c r="C24" i="9"/>
  <c r="O23" i="9"/>
  <c r="E23" i="9"/>
  <c r="D23" i="9"/>
  <c r="C23" i="9"/>
  <c r="O22" i="9"/>
  <c r="E22" i="9"/>
  <c r="D22" i="9"/>
  <c r="C22" i="9"/>
  <c r="O21" i="9"/>
  <c r="E21" i="9"/>
  <c r="D21" i="9"/>
  <c r="C21" i="9"/>
  <c r="O20" i="9"/>
  <c r="E20" i="9"/>
  <c r="D20" i="9"/>
  <c r="C20" i="9"/>
  <c r="O19" i="9"/>
  <c r="E19" i="9"/>
  <c r="D19" i="9"/>
  <c r="C19" i="9"/>
  <c r="O18" i="9"/>
  <c r="E18" i="9"/>
  <c r="D18" i="9"/>
  <c r="C18" i="9"/>
  <c r="O17" i="9"/>
  <c r="E17" i="9"/>
  <c r="D17" i="9"/>
  <c r="C17" i="9"/>
  <c r="O16" i="9"/>
  <c r="E16" i="9"/>
  <c r="D16" i="9"/>
  <c r="C16" i="9"/>
  <c r="O15" i="9"/>
  <c r="E15" i="9"/>
  <c r="D15" i="9"/>
  <c r="C15" i="9"/>
  <c r="O14" i="9"/>
  <c r="E14" i="9"/>
  <c r="D14" i="9"/>
  <c r="C14" i="9"/>
  <c r="O13" i="9"/>
  <c r="E13" i="9"/>
  <c r="D13" i="9"/>
  <c r="C13" i="9"/>
  <c r="O12" i="9"/>
  <c r="E12" i="9"/>
  <c r="D12" i="9"/>
  <c r="C12" i="9"/>
  <c r="O11" i="9"/>
  <c r="E11" i="9"/>
  <c r="D11" i="9"/>
  <c r="C11" i="9"/>
  <c r="O10" i="9"/>
  <c r="E10" i="9"/>
  <c r="D10" i="9"/>
  <c r="C10" i="9"/>
  <c r="O9" i="9"/>
  <c r="E9" i="9"/>
  <c r="D9" i="9"/>
  <c r="C9" i="9"/>
  <c r="O8" i="9"/>
  <c r="E8" i="9"/>
  <c r="D8" i="9"/>
  <c r="C8" i="9"/>
  <c r="O7" i="9"/>
  <c r="E7" i="9"/>
  <c r="D7" i="9"/>
  <c r="C7" i="9"/>
  <c r="O6" i="9"/>
  <c r="E6" i="9"/>
  <c r="D6" i="9"/>
  <c r="C6" i="9"/>
  <c r="O5" i="9"/>
  <c r="E5" i="9"/>
  <c r="D5" i="9"/>
  <c r="C5" i="9"/>
  <c r="O4" i="9"/>
  <c r="E4" i="9"/>
  <c r="D4" i="9"/>
  <c r="C4" i="9"/>
  <c r="D401" i="7"/>
  <c r="H400" i="7"/>
  <c r="H399" i="7"/>
  <c r="H398" i="7"/>
  <c r="H397" i="7"/>
  <c r="H396" i="7"/>
  <c r="H395" i="7"/>
  <c r="H394" i="7"/>
  <c r="H393" i="7"/>
  <c r="H392" i="7"/>
  <c r="H391" i="7"/>
  <c r="H390" i="7"/>
  <c r="H389" i="7"/>
  <c r="H388" i="7"/>
  <c r="H387" i="7"/>
  <c r="H386" i="7"/>
  <c r="H385" i="7"/>
  <c r="H384" i="7"/>
  <c r="H383" i="7"/>
  <c r="H382" i="7"/>
  <c r="H381" i="7"/>
  <c r="H380" i="7"/>
  <c r="H379" i="7"/>
  <c r="H378" i="7"/>
  <c r="H377" i="7"/>
  <c r="H376" i="7"/>
  <c r="H375" i="7"/>
  <c r="H374" i="7"/>
  <c r="H373" i="7"/>
  <c r="H372" i="7"/>
  <c r="H371" i="7"/>
  <c r="H370" i="7"/>
  <c r="H369" i="7"/>
  <c r="H368" i="7"/>
  <c r="H367" i="7"/>
  <c r="H366" i="7"/>
  <c r="H365" i="7"/>
  <c r="H364" i="7"/>
  <c r="H363" i="7"/>
  <c r="H362" i="7"/>
  <c r="H361" i="7"/>
  <c r="H360" i="7"/>
  <c r="H359" i="7"/>
  <c r="H358" i="7"/>
  <c r="H357" i="7"/>
  <c r="H356" i="7"/>
  <c r="H355" i="7"/>
  <c r="H354" i="7"/>
  <c r="H353" i="7"/>
  <c r="H352" i="7"/>
  <c r="H351" i="7"/>
  <c r="H350" i="7"/>
  <c r="H349" i="7"/>
  <c r="H348" i="7"/>
  <c r="H347" i="7"/>
  <c r="H346" i="7"/>
  <c r="H345" i="7"/>
  <c r="H344" i="7"/>
  <c r="H343" i="7"/>
  <c r="H342" i="7"/>
  <c r="H341" i="7"/>
  <c r="H340" i="7"/>
  <c r="H339" i="7"/>
  <c r="H338" i="7"/>
  <c r="H337" i="7"/>
  <c r="H336" i="7"/>
  <c r="H335" i="7"/>
  <c r="H334" i="7"/>
  <c r="H333" i="7"/>
  <c r="H332" i="7"/>
  <c r="H331" i="7"/>
  <c r="H330" i="7"/>
  <c r="H329" i="7"/>
  <c r="H328" i="7"/>
  <c r="H327" i="7"/>
  <c r="H326" i="7"/>
  <c r="H325" i="7"/>
  <c r="H324" i="7"/>
  <c r="H323" i="7"/>
  <c r="H322" i="7"/>
  <c r="H321" i="7"/>
  <c r="H320" i="7"/>
  <c r="H319" i="7"/>
  <c r="H318" i="7"/>
  <c r="H317" i="7"/>
  <c r="H316" i="7"/>
  <c r="H315" i="7"/>
  <c r="H314" i="7"/>
  <c r="H313" i="7"/>
  <c r="H312" i="7"/>
  <c r="H311" i="7"/>
  <c r="H310" i="7"/>
  <c r="H309" i="7"/>
  <c r="H308" i="7"/>
  <c r="H307" i="7"/>
  <c r="H306" i="7"/>
  <c r="H305" i="7"/>
  <c r="H304" i="7"/>
  <c r="H303" i="7"/>
  <c r="H302" i="7"/>
  <c r="H301" i="7"/>
  <c r="H300" i="7"/>
  <c r="H299" i="7"/>
  <c r="H298" i="7"/>
  <c r="H297" i="7"/>
  <c r="H296" i="7"/>
  <c r="H295" i="7"/>
  <c r="H294" i="7"/>
  <c r="H293" i="7"/>
  <c r="H292" i="7"/>
  <c r="H291" i="7"/>
  <c r="H290" i="7"/>
  <c r="H289" i="7"/>
  <c r="H288" i="7"/>
  <c r="H287" i="7"/>
  <c r="H286" i="7"/>
  <c r="H285" i="7"/>
  <c r="H284" i="7"/>
  <c r="H283" i="7"/>
  <c r="H282" i="7"/>
  <c r="H281" i="7"/>
  <c r="H280" i="7"/>
  <c r="H279" i="7"/>
  <c r="H278" i="7"/>
  <c r="H277" i="7"/>
  <c r="H276" i="7"/>
  <c r="H275" i="7"/>
  <c r="H274" i="7"/>
  <c r="H273" i="7"/>
  <c r="H272" i="7"/>
  <c r="H271" i="7"/>
  <c r="H270" i="7"/>
  <c r="H269" i="7"/>
  <c r="H268" i="7"/>
  <c r="H267" i="7"/>
  <c r="H266" i="7"/>
  <c r="H265" i="7"/>
  <c r="H264" i="7"/>
  <c r="H263" i="7"/>
  <c r="H262" i="7"/>
  <c r="H261" i="7"/>
  <c r="H260" i="7"/>
  <c r="H259" i="7"/>
  <c r="H258" i="7"/>
  <c r="H257" i="7"/>
  <c r="H256" i="7"/>
  <c r="H255" i="7"/>
  <c r="H254" i="7"/>
  <c r="H253" i="7"/>
  <c r="H252" i="7"/>
  <c r="H251" i="7"/>
  <c r="H250" i="7"/>
  <c r="H249" i="7"/>
  <c r="H248" i="7"/>
  <c r="H247" i="7"/>
  <c r="H246" i="7"/>
  <c r="H245" i="7"/>
  <c r="H244" i="7"/>
  <c r="H243" i="7"/>
  <c r="H242" i="7"/>
  <c r="H241" i="7"/>
  <c r="H240" i="7"/>
  <c r="H239" i="7"/>
  <c r="H238" i="7"/>
  <c r="H237" i="7"/>
  <c r="H236" i="7"/>
  <c r="H235" i="7"/>
  <c r="H234" i="7"/>
  <c r="H233" i="7"/>
  <c r="H232" i="7"/>
  <c r="H231" i="7"/>
  <c r="H230" i="7"/>
  <c r="H229" i="7"/>
  <c r="H228" i="7"/>
  <c r="H227" i="7"/>
  <c r="H226" i="7"/>
  <c r="H225" i="7"/>
  <c r="H224" i="7"/>
  <c r="H223" i="7"/>
  <c r="H222" i="7"/>
  <c r="H221" i="7"/>
  <c r="H220" i="7"/>
  <c r="H219" i="7"/>
  <c r="H218" i="7"/>
  <c r="H217" i="7"/>
  <c r="H216" i="7"/>
  <c r="H215" i="7"/>
  <c r="H214" i="7"/>
  <c r="H213" i="7"/>
  <c r="H212" i="7"/>
  <c r="H211" i="7"/>
  <c r="H210" i="7"/>
  <c r="H209" i="7"/>
  <c r="H208" i="7"/>
  <c r="H207" i="7"/>
  <c r="H206" i="7"/>
  <c r="H205" i="7"/>
  <c r="H204" i="7"/>
  <c r="H203" i="7"/>
  <c r="H202" i="7"/>
  <c r="H201" i="7"/>
  <c r="H200" i="7"/>
  <c r="H199" i="7"/>
  <c r="H198" i="7"/>
  <c r="H197" i="7"/>
  <c r="H196" i="7"/>
  <c r="H195" i="7"/>
  <c r="H194" i="7"/>
  <c r="H193" i="7"/>
  <c r="H192" i="7"/>
  <c r="H191" i="7"/>
  <c r="H190" i="7"/>
  <c r="H189" i="7"/>
  <c r="H188" i="7"/>
  <c r="H187" i="7"/>
  <c r="H186" i="7"/>
  <c r="H185" i="7"/>
  <c r="H184" i="7"/>
  <c r="H183" i="7"/>
  <c r="H182" i="7"/>
  <c r="H181" i="7"/>
  <c r="H180" i="7"/>
  <c r="H179" i="7"/>
  <c r="H178" i="7"/>
  <c r="H177" i="7"/>
  <c r="H176" i="7"/>
  <c r="H175" i="7"/>
  <c r="H174" i="7"/>
  <c r="H173" i="7"/>
  <c r="H172" i="7"/>
  <c r="H171" i="7"/>
  <c r="H170" i="7"/>
  <c r="H169" i="7"/>
  <c r="H168" i="7"/>
  <c r="H167" i="7"/>
  <c r="H166" i="7"/>
  <c r="H165" i="7"/>
  <c r="H164" i="7"/>
  <c r="H163" i="7"/>
  <c r="H162" i="7"/>
  <c r="H161" i="7"/>
  <c r="H160" i="7"/>
  <c r="H159" i="7"/>
  <c r="H158" i="7"/>
  <c r="H157" i="7"/>
  <c r="H156" i="7"/>
  <c r="H155" i="7"/>
  <c r="H154" i="7"/>
  <c r="H153" i="7"/>
  <c r="H152" i="7"/>
  <c r="H151" i="7"/>
  <c r="H150" i="7"/>
  <c r="H149" i="7"/>
  <c r="H148" i="7"/>
  <c r="H147" i="7"/>
  <c r="H146" i="7"/>
  <c r="H145" i="7"/>
  <c r="H144" i="7"/>
  <c r="H143" i="7"/>
  <c r="H142" i="7"/>
  <c r="H141" i="7"/>
  <c r="H140" i="7"/>
  <c r="H139" i="7"/>
  <c r="H138" i="7"/>
  <c r="H137" i="7"/>
  <c r="H136" i="7"/>
  <c r="H135" i="7"/>
  <c r="H134" i="7"/>
  <c r="H133" i="7"/>
  <c r="H132" i="7"/>
  <c r="H131" i="7"/>
  <c r="H130" i="7"/>
  <c r="H129" i="7"/>
  <c r="H128" i="7"/>
  <c r="H127" i="7"/>
  <c r="H126" i="7"/>
  <c r="H125" i="7"/>
  <c r="H124" i="7"/>
  <c r="H123" i="7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BJ156" i="1"/>
  <c r="BL156" i="1" s="1"/>
  <c r="AS11" i="1"/>
  <c r="AS12" i="1"/>
  <c r="AS15" i="1"/>
  <c r="AS21" i="1"/>
  <c r="AS22" i="1"/>
  <c r="AS23" i="1"/>
  <c r="AS39" i="1"/>
  <c r="AS50" i="1"/>
  <c r="AS52" i="1"/>
  <c r="AS59" i="1"/>
  <c r="AS60" i="1"/>
  <c r="AS64" i="1"/>
  <c r="AS74" i="1"/>
  <c r="AS75" i="1"/>
  <c r="AS80" i="1"/>
  <c r="AS81" i="1"/>
  <c r="AS84" i="1"/>
  <c r="AS88" i="1"/>
  <c r="AS95" i="1"/>
  <c r="AS98" i="1"/>
  <c r="AS100" i="1"/>
  <c r="AS111" i="1"/>
  <c r="AS115" i="1"/>
  <c r="AS119" i="1"/>
  <c r="AS120" i="1"/>
  <c r="AS126" i="1"/>
  <c r="AS127" i="1"/>
  <c r="AS129" i="1"/>
  <c r="AS130" i="1"/>
  <c r="AS131" i="1"/>
  <c r="AS134" i="1"/>
  <c r="AS135" i="1"/>
  <c r="AS153" i="1"/>
  <c r="AU153" i="1"/>
  <c r="AT153" i="1"/>
  <c r="AU135" i="1"/>
  <c r="AT135" i="1"/>
  <c r="AU134" i="1"/>
  <c r="AT134" i="1"/>
  <c r="AU131" i="1"/>
  <c r="AT131" i="1"/>
  <c r="AU130" i="1"/>
  <c r="AT130" i="1"/>
  <c r="AU129" i="1"/>
  <c r="AT129" i="1"/>
  <c r="AU127" i="1"/>
  <c r="AT127" i="1"/>
  <c r="AU126" i="1"/>
  <c r="AT126" i="1"/>
  <c r="AU120" i="1"/>
  <c r="AT120" i="1"/>
  <c r="AU119" i="1"/>
  <c r="AT119" i="1"/>
  <c r="AU115" i="1"/>
  <c r="AT115" i="1"/>
  <c r="AU111" i="1"/>
  <c r="AT111" i="1"/>
  <c r="AU100" i="1"/>
  <c r="AT100" i="1"/>
  <c r="AU98" i="1"/>
  <c r="AT98" i="1"/>
  <c r="AU95" i="1"/>
  <c r="AT95" i="1"/>
  <c r="AU88" i="1"/>
  <c r="AT88" i="1"/>
  <c r="AU84" i="1"/>
  <c r="AT84" i="1"/>
  <c r="AU81" i="1"/>
  <c r="AT81" i="1"/>
  <c r="AU80" i="1"/>
  <c r="AT80" i="1"/>
  <c r="AU75" i="1"/>
  <c r="AT75" i="1"/>
  <c r="AU74" i="1"/>
  <c r="AT74" i="1"/>
  <c r="AU64" i="1"/>
  <c r="AT64" i="1"/>
  <c r="AU60" i="1"/>
  <c r="AT60" i="1"/>
  <c r="AU59" i="1"/>
  <c r="AT59" i="1"/>
  <c r="AU52" i="1"/>
  <c r="AT52" i="1"/>
  <c r="AU50" i="1"/>
  <c r="AT50" i="1"/>
  <c r="AU39" i="1"/>
  <c r="AT39" i="1"/>
  <c r="AU23" i="1"/>
  <c r="AT23" i="1"/>
  <c r="AU22" i="1"/>
  <c r="AT22" i="1"/>
  <c r="AU21" i="1"/>
  <c r="AT21" i="1"/>
  <c r="AU15" i="1"/>
  <c r="AT15" i="1"/>
  <c r="AU12" i="1"/>
  <c r="AT12" i="1"/>
  <c r="AU11" i="1"/>
  <c r="AT11" i="1"/>
  <c r="AN11" i="1"/>
  <c r="AO11" i="1"/>
  <c r="AP11" i="1"/>
  <c r="AQ11" i="1"/>
  <c r="AR11" i="1"/>
  <c r="AN12" i="1"/>
  <c r="AO12" i="1"/>
  <c r="AP12" i="1"/>
  <c r="AQ12" i="1"/>
  <c r="AR12" i="1"/>
  <c r="AN15" i="1"/>
  <c r="AO15" i="1"/>
  <c r="AP15" i="1"/>
  <c r="AQ15" i="1"/>
  <c r="AR15" i="1"/>
  <c r="AN21" i="1"/>
  <c r="AO21" i="1"/>
  <c r="AP21" i="1"/>
  <c r="AQ21" i="1"/>
  <c r="AR21" i="1"/>
  <c r="AN22" i="1"/>
  <c r="AO22" i="1"/>
  <c r="AP22" i="1"/>
  <c r="AQ22" i="1"/>
  <c r="AR22" i="1"/>
  <c r="AN23" i="1"/>
  <c r="AO23" i="1"/>
  <c r="AP23" i="1"/>
  <c r="AQ23" i="1"/>
  <c r="AR23" i="1"/>
  <c r="AN39" i="1"/>
  <c r="AO39" i="1"/>
  <c r="AP39" i="1"/>
  <c r="AQ39" i="1"/>
  <c r="AR39" i="1"/>
  <c r="AN50" i="1"/>
  <c r="AO50" i="1"/>
  <c r="AP50" i="1"/>
  <c r="AQ50" i="1"/>
  <c r="AR50" i="1"/>
  <c r="AN52" i="1"/>
  <c r="AO52" i="1"/>
  <c r="AP52" i="1"/>
  <c r="AQ52" i="1"/>
  <c r="AR52" i="1"/>
  <c r="AN59" i="1"/>
  <c r="AO59" i="1"/>
  <c r="AP59" i="1"/>
  <c r="AQ59" i="1"/>
  <c r="AR59" i="1"/>
  <c r="AN60" i="1"/>
  <c r="AO60" i="1"/>
  <c r="AP60" i="1"/>
  <c r="AQ60" i="1"/>
  <c r="AR60" i="1"/>
  <c r="AN64" i="1"/>
  <c r="AO64" i="1"/>
  <c r="AP64" i="1"/>
  <c r="AQ64" i="1"/>
  <c r="AR64" i="1"/>
  <c r="AN74" i="1"/>
  <c r="AO74" i="1"/>
  <c r="AP74" i="1"/>
  <c r="AQ74" i="1"/>
  <c r="AR74" i="1"/>
  <c r="AN75" i="1"/>
  <c r="AO75" i="1"/>
  <c r="AP75" i="1"/>
  <c r="AQ75" i="1"/>
  <c r="AR75" i="1"/>
  <c r="AN80" i="1"/>
  <c r="AO80" i="1"/>
  <c r="AP80" i="1"/>
  <c r="AQ80" i="1"/>
  <c r="AR80" i="1"/>
  <c r="AN81" i="1"/>
  <c r="AO81" i="1"/>
  <c r="AP81" i="1"/>
  <c r="AQ81" i="1"/>
  <c r="AR81" i="1"/>
  <c r="AN84" i="1"/>
  <c r="AO84" i="1"/>
  <c r="AP84" i="1"/>
  <c r="AQ84" i="1"/>
  <c r="AR84" i="1"/>
  <c r="AN88" i="1"/>
  <c r="AO88" i="1"/>
  <c r="AP88" i="1"/>
  <c r="AQ88" i="1"/>
  <c r="AR88" i="1"/>
  <c r="AN95" i="1"/>
  <c r="AO95" i="1"/>
  <c r="AP95" i="1"/>
  <c r="AQ95" i="1"/>
  <c r="AR95" i="1"/>
  <c r="AN98" i="1"/>
  <c r="AO98" i="1"/>
  <c r="AP98" i="1"/>
  <c r="AQ98" i="1"/>
  <c r="AR98" i="1"/>
  <c r="AN100" i="1"/>
  <c r="AO100" i="1"/>
  <c r="AP100" i="1"/>
  <c r="AQ100" i="1"/>
  <c r="AR100" i="1"/>
  <c r="AN111" i="1"/>
  <c r="AO111" i="1"/>
  <c r="AP111" i="1"/>
  <c r="AQ111" i="1"/>
  <c r="AR111" i="1"/>
  <c r="AN115" i="1"/>
  <c r="AO115" i="1"/>
  <c r="AP115" i="1"/>
  <c r="AQ115" i="1"/>
  <c r="AR115" i="1"/>
  <c r="AN119" i="1"/>
  <c r="AO119" i="1"/>
  <c r="AP119" i="1"/>
  <c r="AQ119" i="1"/>
  <c r="AR119" i="1"/>
  <c r="AN120" i="1"/>
  <c r="AO120" i="1"/>
  <c r="AP120" i="1"/>
  <c r="AQ120" i="1"/>
  <c r="AR120" i="1"/>
  <c r="AN126" i="1"/>
  <c r="AO126" i="1"/>
  <c r="AP126" i="1"/>
  <c r="AQ126" i="1"/>
  <c r="AR126" i="1"/>
  <c r="AN127" i="1"/>
  <c r="AO127" i="1"/>
  <c r="AP127" i="1"/>
  <c r="AQ127" i="1"/>
  <c r="AR127" i="1"/>
  <c r="AN129" i="1"/>
  <c r="AO129" i="1"/>
  <c r="AP129" i="1"/>
  <c r="AQ129" i="1"/>
  <c r="AR129" i="1"/>
  <c r="AN130" i="1"/>
  <c r="AO130" i="1"/>
  <c r="AP130" i="1"/>
  <c r="AQ130" i="1"/>
  <c r="AR130" i="1"/>
  <c r="AN131" i="1"/>
  <c r="AO131" i="1"/>
  <c r="AP131" i="1"/>
  <c r="AQ131" i="1"/>
  <c r="AR131" i="1"/>
  <c r="AN134" i="1"/>
  <c r="AO134" i="1"/>
  <c r="AP134" i="1"/>
  <c r="AQ134" i="1"/>
  <c r="AR134" i="1"/>
  <c r="AN135" i="1"/>
  <c r="AO135" i="1"/>
  <c r="AP135" i="1"/>
  <c r="AQ135" i="1"/>
  <c r="AR135" i="1"/>
  <c r="AN153" i="1"/>
  <c r="AO153" i="1"/>
  <c r="AP153" i="1"/>
  <c r="AQ153" i="1"/>
  <c r="AR153" i="1"/>
  <c r="AM11" i="1"/>
  <c r="AM12" i="1"/>
  <c r="AM15" i="1"/>
  <c r="AM21" i="1"/>
  <c r="AM22" i="1"/>
  <c r="AM23" i="1"/>
  <c r="AM39" i="1"/>
  <c r="AM50" i="1"/>
  <c r="AM52" i="1"/>
  <c r="AM59" i="1"/>
  <c r="AM60" i="1"/>
  <c r="AM64" i="1"/>
  <c r="AM74" i="1"/>
  <c r="AM75" i="1"/>
  <c r="AM80" i="1"/>
  <c r="AM81" i="1"/>
  <c r="AM84" i="1"/>
  <c r="AM88" i="1"/>
  <c r="AM95" i="1"/>
  <c r="AM98" i="1"/>
  <c r="AM100" i="1"/>
  <c r="AM111" i="1"/>
  <c r="AM115" i="1"/>
  <c r="AM119" i="1"/>
  <c r="AM120" i="1"/>
  <c r="AM126" i="1"/>
  <c r="AM127" i="1"/>
  <c r="AM129" i="1"/>
  <c r="AM130" i="1"/>
  <c r="AM131" i="1"/>
  <c r="AM134" i="1"/>
  <c r="AM135" i="1"/>
  <c r="AM153" i="1"/>
  <c r="H6" i="6"/>
  <c r="I6" i="6"/>
  <c r="J6" i="6"/>
  <c r="K6" i="6"/>
  <c r="L6" i="6"/>
  <c r="G7" i="6"/>
  <c r="G8" i="6"/>
  <c r="G9" i="6"/>
  <c r="G10" i="6"/>
  <c r="G11" i="6"/>
  <c r="G5" i="6"/>
  <c r="BB2" i="1"/>
  <c r="D155" i="1"/>
  <c r="E155" i="1" s="1"/>
  <c r="BA154" i="1"/>
  <c r="AZ154" i="1"/>
  <c r="BA153" i="1"/>
  <c r="AZ153" i="1"/>
  <c r="BA152" i="1"/>
  <c r="AZ152" i="1"/>
  <c r="BA151" i="1"/>
  <c r="AZ151" i="1"/>
  <c r="BA150" i="1"/>
  <c r="AZ150" i="1"/>
  <c r="BA149" i="1"/>
  <c r="AZ149" i="1"/>
  <c r="BA148" i="1"/>
  <c r="AZ148" i="1"/>
  <c r="BA147" i="1"/>
  <c r="AZ147" i="1"/>
  <c r="BA146" i="1"/>
  <c r="AZ146" i="1"/>
  <c r="BA145" i="1"/>
  <c r="AZ145" i="1"/>
  <c r="BA144" i="1"/>
  <c r="AZ144" i="1"/>
  <c r="BA143" i="1"/>
  <c r="AZ143" i="1"/>
  <c r="BA142" i="1"/>
  <c r="AZ142" i="1"/>
  <c r="BA141" i="1"/>
  <c r="AZ141" i="1"/>
  <c r="BA140" i="1"/>
  <c r="AZ140" i="1"/>
  <c r="BA139" i="1"/>
  <c r="AZ139" i="1"/>
  <c r="BA138" i="1"/>
  <c r="AZ138" i="1"/>
  <c r="BA137" i="1"/>
  <c r="AZ137" i="1"/>
  <c r="BA136" i="1"/>
  <c r="AZ136" i="1"/>
  <c r="BA135" i="1"/>
  <c r="AZ135" i="1"/>
  <c r="BA134" i="1"/>
  <c r="AZ134" i="1"/>
  <c r="BA133" i="1"/>
  <c r="AZ133" i="1"/>
  <c r="BA132" i="1"/>
  <c r="AZ132" i="1"/>
  <c r="BA131" i="1"/>
  <c r="AZ131" i="1"/>
  <c r="BA130" i="1"/>
  <c r="AZ130" i="1"/>
  <c r="BA129" i="1"/>
  <c r="AZ129" i="1"/>
  <c r="BA128" i="1"/>
  <c r="AZ128" i="1"/>
  <c r="BA127" i="1"/>
  <c r="AZ127" i="1"/>
  <c r="BA126" i="1"/>
  <c r="AZ126" i="1"/>
  <c r="BA125" i="1"/>
  <c r="AZ125" i="1"/>
  <c r="BA124" i="1"/>
  <c r="AZ124" i="1"/>
  <c r="BA123" i="1"/>
  <c r="AZ123" i="1"/>
  <c r="BA122" i="1"/>
  <c r="AZ122" i="1"/>
  <c r="BA121" i="1"/>
  <c r="AZ121" i="1"/>
  <c r="BA120" i="1"/>
  <c r="AZ120" i="1"/>
  <c r="BA119" i="1"/>
  <c r="AZ119" i="1"/>
  <c r="BA118" i="1"/>
  <c r="AZ118" i="1"/>
  <c r="BA117" i="1"/>
  <c r="AZ117" i="1"/>
  <c r="BA116" i="1"/>
  <c r="AZ116" i="1"/>
  <c r="BA115" i="1"/>
  <c r="AZ115" i="1"/>
  <c r="BA114" i="1"/>
  <c r="AZ114" i="1"/>
  <c r="BA113" i="1"/>
  <c r="AZ113" i="1"/>
  <c r="BA112" i="1"/>
  <c r="AZ112" i="1"/>
  <c r="BA111" i="1"/>
  <c r="AZ111" i="1"/>
  <c r="BA110" i="1"/>
  <c r="AZ110" i="1"/>
  <c r="BA109" i="1"/>
  <c r="AZ109" i="1"/>
  <c r="BA108" i="1"/>
  <c r="AZ108" i="1"/>
  <c r="BA107" i="1"/>
  <c r="AZ107" i="1"/>
  <c r="BA106" i="1"/>
  <c r="AZ106" i="1"/>
  <c r="BA105" i="1"/>
  <c r="AZ105" i="1"/>
  <c r="BA104" i="1"/>
  <c r="AZ104" i="1"/>
  <c r="BA103" i="1"/>
  <c r="AZ103" i="1"/>
  <c r="BA102" i="1"/>
  <c r="AZ102" i="1"/>
  <c r="BA101" i="1"/>
  <c r="AZ101" i="1"/>
  <c r="BA100" i="1"/>
  <c r="AZ100" i="1"/>
  <c r="BA99" i="1"/>
  <c r="AZ99" i="1"/>
  <c r="BA98" i="1"/>
  <c r="AZ98" i="1"/>
  <c r="BA97" i="1"/>
  <c r="AZ97" i="1"/>
  <c r="BA96" i="1"/>
  <c r="AZ96" i="1"/>
  <c r="BA95" i="1"/>
  <c r="AZ95" i="1"/>
  <c r="BA94" i="1"/>
  <c r="AZ94" i="1"/>
  <c r="BA93" i="1"/>
  <c r="AZ93" i="1"/>
  <c r="BA92" i="1"/>
  <c r="AZ92" i="1"/>
  <c r="BA91" i="1"/>
  <c r="AZ91" i="1"/>
  <c r="BA90" i="1"/>
  <c r="AZ90" i="1"/>
  <c r="BA89" i="1"/>
  <c r="AZ89" i="1"/>
  <c r="BA88" i="1"/>
  <c r="AZ88" i="1"/>
  <c r="BA87" i="1"/>
  <c r="AZ87" i="1"/>
  <c r="BA86" i="1"/>
  <c r="AZ86" i="1"/>
  <c r="BA85" i="1"/>
  <c r="AZ85" i="1"/>
  <c r="BA84" i="1"/>
  <c r="AZ84" i="1"/>
  <c r="BA83" i="1"/>
  <c r="AZ83" i="1"/>
  <c r="BA82" i="1"/>
  <c r="AZ82" i="1"/>
  <c r="BA81" i="1"/>
  <c r="AZ81" i="1"/>
  <c r="BA80" i="1"/>
  <c r="AZ80" i="1"/>
  <c r="BA79" i="1"/>
  <c r="AZ79" i="1"/>
  <c r="BA78" i="1"/>
  <c r="AZ78" i="1"/>
  <c r="BA77" i="1"/>
  <c r="AZ77" i="1"/>
  <c r="BA76" i="1"/>
  <c r="AZ76" i="1"/>
  <c r="BA75" i="1"/>
  <c r="AZ75" i="1"/>
  <c r="BA74" i="1"/>
  <c r="AZ74" i="1"/>
  <c r="BA73" i="1"/>
  <c r="AZ73" i="1"/>
  <c r="BA72" i="1"/>
  <c r="AZ72" i="1"/>
  <c r="BA71" i="1"/>
  <c r="AZ71" i="1"/>
  <c r="BA70" i="1"/>
  <c r="AZ70" i="1"/>
  <c r="BA69" i="1"/>
  <c r="AZ69" i="1"/>
  <c r="BA68" i="1"/>
  <c r="AZ68" i="1"/>
  <c r="BA67" i="1"/>
  <c r="AZ67" i="1"/>
  <c r="BA66" i="1"/>
  <c r="AZ66" i="1"/>
  <c r="BA65" i="1"/>
  <c r="AZ65" i="1"/>
  <c r="BA64" i="1"/>
  <c r="AZ64" i="1"/>
  <c r="BA63" i="1"/>
  <c r="AZ63" i="1"/>
  <c r="BA62" i="1"/>
  <c r="AZ62" i="1"/>
  <c r="BA61" i="1"/>
  <c r="AZ61" i="1"/>
  <c r="BA60" i="1"/>
  <c r="AZ60" i="1"/>
  <c r="BA59" i="1"/>
  <c r="AZ59" i="1"/>
  <c r="BA58" i="1"/>
  <c r="AZ58" i="1"/>
  <c r="BA57" i="1"/>
  <c r="AZ57" i="1"/>
  <c r="BA56" i="1"/>
  <c r="AZ56" i="1"/>
  <c r="BA55" i="1"/>
  <c r="AZ55" i="1"/>
  <c r="BA54" i="1"/>
  <c r="AZ54" i="1"/>
  <c r="BA53" i="1"/>
  <c r="AZ53" i="1"/>
  <c r="BA52" i="1"/>
  <c r="AZ52" i="1"/>
  <c r="BA51" i="1"/>
  <c r="AZ51" i="1"/>
  <c r="BA50" i="1"/>
  <c r="AZ50" i="1"/>
  <c r="BA49" i="1"/>
  <c r="AZ49" i="1"/>
  <c r="BA48" i="1"/>
  <c r="AZ48" i="1"/>
  <c r="BA47" i="1"/>
  <c r="AZ47" i="1"/>
  <c r="BA46" i="1"/>
  <c r="AZ46" i="1"/>
  <c r="BA45" i="1"/>
  <c r="AZ45" i="1"/>
  <c r="BA44" i="1"/>
  <c r="AZ44" i="1"/>
  <c r="BA43" i="1"/>
  <c r="AZ43" i="1"/>
  <c r="BA42" i="1"/>
  <c r="AZ42" i="1"/>
  <c r="BA41" i="1"/>
  <c r="AZ41" i="1"/>
  <c r="BA40" i="1"/>
  <c r="AZ40" i="1"/>
  <c r="BA39" i="1"/>
  <c r="AZ39" i="1"/>
  <c r="BA38" i="1"/>
  <c r="AZ38" i="1"/>
  <c r="BA37" i="1"/>
  <c r="AZ37" i="1"/>
  <c r="BA36" i="1"/>
  <c r="AZ36" i="1"/>
  <c r="BA35" i="1"/>
  <c r="AZ35" i="1"/>
  <c r="BA34" i="1"/>
  <c r="AZ34" i="1"/>
  <c r="BA33" i="1"/>
  <c r="AZ33" i="1"/>
  <c r="BA32" i="1"/>
  <c r="AZ32" i="1"/>
  <c r="BA31" i="1"/>
  <c r="AZ31" i="1"/>
  <c r="BA30" i="1"/>
  <c r="AZ30" i="1"/>
  <c r="BA29" i="1"/>
  <c r="AZ29" i="1"/>
  <c r="BA28" i="1"/>
  <c r="AZ28" i="1"/>
  <c r="BA27" i="1"/>
  <c r="AZ27" i="1"/>
  <c r="BA26" i="1"/>
  <c r="AZ26" i="1"/>
  <c r="BA25" i="1"/>
  <c r="AZ25" i="1"/>
  <c r="BA24" i="1"/>
  <c r="AZ24" i="1"/>
  <c r="BA23" i="1"/>
  <c r="AZ23" i="1"/>
  <c r="BA22" i="1"/>
  <c r="AZ22" i="1"/>
  <c r="BA21" i="1"/>
  <c r="AZ21" i="1"/>
  <c r="BA20" i="1"/>
  <c r="AZ20" i="1"/>
  <c r="BA19" i="1"/>
  <c r="AZ19" i="1"/>
  <c r="BA18" i="1"/>
  <c r="AZ18" i="1"/>
  <c r="BA17" i="1"/>
  <c r="AZ17" i="1"/>
  <c r="BA16" i="1"/>
  <c r="AZ16" i="1"/>
  <c r="BA15" i="1"/>
  <c r="AZ15" i="1"/>
  <c r="BA14" i="1"/>
  <c r="AZ14" i="1"/>
  <c r="BA13" i="1"/>
  <c r="AZ13" i="1"/>
  <c r="BA12" i="1"/>
  <c r="AZ12" i="1"/>
  <c r="BA11" i="1"/>
  <c r="AZ11" i="1"/>
  <c r="BA10" i="1"/>
  <c r="AZ10" i="1"/>
  <c r="BA9" i="1"/>
  <c r="AZ9" i="1"/>
  <c r="BA8" i="1"/>
  <c r="AZ8" i="1"/>
  <c r="BA7" i="1"/>
  <c r="AZ7" i="1"/>
  <c r="E2" i="4"/>
  <c r="A2" i="4" s="1"/>
  <c r="E3" i="4"/>
  <c r="A3" i="4" s="1"/>
  <c r="E4" i="4"/>
  <c r="A4" i="4" s="1"/>
  <c r="E5" i="4"/>
  <c r="A5" i="4" s="1"/>
  <c r="E6" i="4"/>
  <c r="A6" i="4" s="1"/>
  <c r="E7" i="4"/>
  <c r="A7" i="4" s="1"/>
  <c r="E8" i="4"/>
  <c r="A8" i="4" s="1"/>
  <c r="A9" i="4"/>
  <c r="E9" i="4"/>
  <c r="E10" i="4"/>
  <c r="A10" i="4" s="1"/>
  <c r="E11" i="4"/>
  <c r="A11" i="4" s="1"/>
  <c r="E12" i="4"/>
  <c r="A12" i="4" s="1"/>
  <c r="E13" i="4"/>
  <c r="A13" i="4" s="1"/>
  <c r="E14" i="4"/>
  <c r="A14" i="4" s="1"/>
  <c r="E15" i="4"/>
  <c r="A15" i="4" s="1"/>
  <c r="E16" i="4"/>
  <c r="A16" i="4" s="1"/>
  <c r="A17" i="4"/>
  <c r="E17" i="4"/>
  <c r="E18" i="4"/>
  <c r="A18" i="4" s="1"/>
  <c r="E19" i="4"/>
  <c r="A19" i="4" s="1"/>
  <c r="E20" i="4"/>
  <c r="A20" i="4" s="1"/>
  <c r="E21" i="4"/>
  <c r="A21" i="4" s="1"/>
  <c r="E22" i="4"/>
  <c r="A22" i="4" s="1"/>
  <c r="E23" i="4"/>
  <c r="A23" i="4" s="1"/>
  <c r="E24" i="4"/>
  <c r="A24" i="4" s="1"/>
  <c r="A25" i="4"/>
  <c r="E25" i="4"/>
  <c r="E26" i="4"/>
  <c r="A26" i="4" s="1"/>
  <c r="E27" i="4"/>
  <c r="A27" i="4" s="1"/>
  <c r="E28" i="4"/>
  <c r="A28" i="4" s="1"/>
  <c r="E29" i="4"/>
  <c r="A29" i="4" s="1"/>
  <c r="E30" i="4"/>
  <c r="A30" i="4" s="1"/>
  <c r="E31" i="4"/>
  <c r="A31" i="4" s="1"/>
  <c r="E32" i="4"/>
  <c r="A32" i="4" s="1"/>
  <c r="A33" i="4"/>
  <c r="E33" i="4"/>
  <c r="E34" i="4"/>
  <c r="A34" i="4" s="1"/>
  <c r="E35" i="4"/>
  <c r="A35" i="4" s="1"/>
  <c r="E36" i="4"/>
  <c r="A36" i="4" s="1"/>
  <c r="E37" i="4"/>
  <c r="A37" i="4" s="1"/>
  <c r="E38" i="4"/>
  <c r="A38" i="4" s="1"/>
  <c r="E39" i="4"/>
  <c r="A39" i="4" s="1"/>
  <c r="E40" i="4"/>
  <c r="A40" i="4" s="1"/>
  <c r="A41" i="4"/>
  <c r="E41" i="4"/>
  <c r="E42" i="4"/>
  <c r="A42" i="4" s="1"/>
  <c r="E43" i="4"/>
  <c r="A43" i="4" s="1"/>
  <c r="E44" i="4"/>
  <c r="A44" i="4" s="1"/>
  <c r="E45" i="4"/>
  <c r="A45" i="4" s="1"/>
  <c r="E46" i="4"/>
  <c r="A46" i="4" s="1"/>
  <c r="E47" i="4"/>
  <c r="A47" i="4" s="1"/>
  <c r="E48" i="4"/>
  <c r="A48" i="4" s="1"/>
  <c r="A49" i="4"/>
  <c r="E49" i="4"/>
  <c r="E50" i="4"/>
  <c r="A50" i="4" s="1"/>
  <c r="E51" i="4"/>
  <c r="A51" i="4" s="1"/>
  <c r="E52" i="4"/>
  <c r="A52" i="4" s="1"/>
  <c r="E53" i="4"/>
  <c r="A53" i="4" s="1"/>
  <c r="E54" i="4"/>
  <c r="A54" i="4" s="1"/>
  <c r="E55" i="4"/>
  <c r="A55" i="4" s="1"/>
  <c r="E56" i="4"/>
  <c r="A56" i="4" s="1"/>
  <c r="A57" i="4"/>
  <c r="E57" i="4"/>
  <c r="E58" i="4"/>
  <c r="A58" i="4" s="1"/>
  <c r="E59" i="4"/>
  <c r="A59" i="4" s="1"/>
  <c r="E60" i="4"/>
  <c r="A60" i="4" s="1"/>
  <c r="E61" i="4"/>
  <c r="A61" i="4" s="1"/>
  <c r="E62" i="4"/>
  <c r="A62" i="4" s="1"/>
  <c r="E63" i="4"/>
  <c r="A63" i="4" s="1"/>
  <c r="E64" i="4"/>
  <c r="A64" i="4" s="1"/>
  <c r="A65" i="4"/>
  <c r="E65" i="4"/>
  <c r="E66" i="4"/>
  <c r="A66" i="4" s="1"/>
  <c r="E67" i="4"/>
  <c r="A67" i="4" s="1"/>
  <c r="E68" i="4"/>
  <c r="A68" i="4" s="1"/>
  <c r="E69" i="4"/>
  <c r="A69" i="4" s="1"/>
  <c r="E70" i="4"/>
  <c r="A70" i="4" s="1"/>
  <c r="E71" i="4"/>
  <c r="A71" i="4" s="1"/>
  <c r="E72" i="4"/>
  <c r="A72" i="4" s="1"/>
  <c r="A73" i="4"/>
  <c r="E73" i="4"/>
  <c r="E74" i="4"/>
  <c r="A74" i="4" s="1"/>
  <c r="E75" i="4"/>
  <c r="A75" i="4" s="1"/>
  <c r="E76" i="4"/>
  <c r="A76" i="4" s="1"/>
  <c r="E77" i="4"/>
  <c r="A77" i="4" s="1"/>
  <c r="E78" i="4"/>
  <c r="A78" i="4" s="1"/>
  <c r="E79" i="4"/>
  <c r="A79" i="4" s="1"/>
  <c r="E80" i="4"/>
  <c r="A80" i="4" s="1"/>
  <c r="A81" i="4"/>
  <c r="E81" i="4"/>
  <c r="E82" i="4"/>
  <c r="A82" i="4" s="1"/>
  <c r="E83" i="4"/>
  <c r="A83" i="4" s="1"/>
  <c r="E84" i="4"/>
  <c r="A84" i="4" s="1"/>
  <c r="E85" i="4"/>
  <c r="A85" i="4" s="1"/>
  <c r="E86" i="4"/>
  <c r="A86" i="4" s="1"/>
  <c r="E87" i="4"/>
  <c r="A87" i="4" s="1"/>
  <c r="E88" i="4"/>
  <c r="A88" i="4" s="1"/>
  <c r="A89" i="4"/>
  <c r="E89" i="4"/>
  <c r="E90" i="4"/>
  <c r="A90" i="4" s="1"/>
  <c r="E91" i="4"/>
  <c r="A91" i="4" s="1"/>
  <c r="E92" i="4"/>
  <c r="A92" i="4" s="1"/>
  <c r="E93" i="4"/>
  <c r="A93" i="4" s="1"/>
  <c r="E94" i="4"/>
  <c r="A94" i="4" s="1"/>
  <c r="E95" i="4"/>
  <c r="A95" i="4" s="1"/>
  <c r="E96" i="4"/>
  <c r="A96" i="4" s="1"/>
  <c r="A97" i="4"/>
  <c r="E97" i="4"/>
  <c r="E98" i="4"/>
  <c r="A98" i="4" s="1"/>
  <c r="E99" i="4"/>
  <c r="A99" i="4" s="1"/>
  <c r="E100" i="4"/>
  <c r="A100" i="4" s="1"/>
  <c r="E101" i="4"/>
  <c r="A101" i="4" s="1"/>
  <c r="E102" i="4"/>
  <c r="A102" i="4" s="1"/>
  <c r="E103" i="4"/>
  <c r="A103" i="4" s="1"/>
  <c r="E104" i="4"/>
  <c r="A104" i="4" s="1"/>
  <c r="A105" i="4"/>
  <c r="E105" i="4"/>
  <c r="E106" i="4"/>
  <c r="A106" i="4" s="1"/>
  <c r="E107" i="4"/>
  <c r="A107" i="4" s="1"/>
  <c r="E108" i="4"/>
  <c r="A108" i="4" s="1"/>
  <c r="E109" i="4"/>
  <c r="A109" i="4" s="1"/>
  <c r="E110" i="4"/>
  <c r="A110" i="4" s="1"/>
  <c r="E111" i="4"/>
  <c r="A111" i="4" s="1"/>
  <c r="E112" i="4"/>
  <c r="A112" i="4" s="1"/>
  <c r="A113" i="4"/>
  <c r="E113" i="4"/>
  <c r="E114" i="4"/>
  <c r="A114" i="4" s="1"/>
  <c r="E115" i="4"/>
  <c r="A115" i="4" s="1"/>
  <c r="E116" i="4"/>
  <c r="A116" i="4" s="1"/>
  <c r="E117" i="4"/>
  <c r="A117" i="4" s="1"/>
  <c r="E118" i="4"/>
  <c r="A118" i="4" s="1"/>
  <c r="E119" i="4"/>
  <c r="A119" i="4" s="1"/>
  <c r="E120" i="4"/>
  <c r="A120" i="4" s="1"/>
  <c r="A121" i="4"/>
  <c r="E121" i="4"/>
  <c r="E122" i="4"/>
  <c r="A122" i="4" s="1"/>
  <c r="E123" i="4"/>
  <c r="A123" i="4" s="1"/>
  <c r="E124" i="4"/>
  <c r="A124" i="4" s="1"/>
  <c r="E125" i="4"/>
  <c r="A125" i="4" s="1"/>
  <c r="E126" i="4"/>
  <c r="A126" i="4" s="1"/>
  <c r="E127" i="4"/>
  <c r="A127" i="4" s="1"/>
  <c r="E128" i="4"/>
  <c r="A128" i="4" s="1"/>
  <c r="A129" i="4"/>
  <c r="E129" i="4"/>
  <c r="E130" i="4"/>
  <c r="A130" i="4" s="1"/>
  <c r="E131" i="4"/>
  <c r="A131" i="4" s="1"/>
  <c r="E132" i="4"/>
  <c r="A132" i="4" s="1"/>
  <c r="E133" i="4"/>
  <c r="A133" i="4" s="1"/>
  <c r="E134" i="4"/>
  <c r="A134" i="4" s="1"/>
  <c r="E135" i="4"/>
  <c r="A135" i="4" s="1"/>
  <c r="E136" i="4"/>
  <c r="A136" i="4" s="1"/>
  <c r="A137" i="4"/>
  <c r="E137" i="4"/>
  <c r="E138" i="4"/>
  <c r="A138" i="4" s="1"/>
  <c r="E139" i="4"/>
  <c r="A139" i="4" s="1"/>
  <c r="E140" i="4"/>
  <c r="A140" i="4" s="1"/>
  <c r="E141" i="4"/>
  <c r="A141" i="4" s="1"/>
  <c r="E142" i="4"/>
  <c r="A142" i="4" s="1"/>
  <c r="E143" i="4"/>
  <c r="A143" i="4" s="1"/>
  <c r="E144" i="4"/>
  <c r="A144" i="4" s="1"/>
  <c r="A145" i="4"/>
  <c r="E145" i="4"/>
  <c r="E146" i="4"/>
  <c r="A146" i="4" s="1"/>
  <c r="E147" i="4"/>
  <c r="A147" i="4" s="1"/>
  <c r="E148" i="4"/>
  <c r="A148" i="4" s="1"/>
  <c r="E149" i="4"/>
  <c r="A149" i="4" s="1"/>
  <c r="E150" i="4"/>
  <c r="A150" i="4" s="1"/>
  <c r="E151" i="4"/>
  <c r="A151" i="4" s="1"/>
  <c r="E152" i="4"/>
  <c r="A152" i="4" s="1"/>
  <c r="A153" i="4"/>
  <c r="E153" i="4"/>
  <c r="E154" i="4"/>
  <c r="A154" i="4" s="1"/>
  <c r="E155" i="4"/>
  <c r="A155" i="4" s="1"/>
  <c r="E156" i="4"/>
  <c r="A156" i="4" s="1"/>
  <c r="E157" i="4"/>
  <c r="A157" i="4" s="1"/>
  <c r="E158" i="4"/>
  <c r="A158" i="4" s="1"/>
  <c r="E159" i="4"/>
  <c r="A159" i="4" s="1"/>
  <c r="E160" i="4"/>
  <c r="A160" i="4" s="1"/>
  <c r="A161" i="4"/>
  <c r="E161" i="4"/>
  <c r="E162" i="4"/>
  <c r="A162" i="4" s="1"/>
  <c r="E163" i="4"/>
  <c r="A163" i="4" s="1"/>
  <c r="E164" i="4"/>
  <c r="A164" i="4" s="1"/>
  <c r="E165" i="4"/>
  <c r="A165" i="4" s="1"/>
  <c r="E166" i="4"/>
  <c r="A166" i="4" s="1"/>
  <c r="E167" i="4"/>
  <c r="A167" i="4" s="1"/>
  <c r="E168" i="4"/>
  <c r="A168" i="4" s="1"/>
  <c r="A169" i="4"/>
  <c r="E169" i="4"/>
  <c r="E170" i="4"/>
  <c r="A170" i="4" s="1"/>
  <c r="E171" i="4"/>
  <c r="A171" i="4" s="1"/>
  <c r="E172" i="4"/>
  <c r="A172" i="4" s="1"/>
  <c r="E173" i="4"/>
  <c r="A173" i="4" s="1"/>
  <c r="E174" i="4"/>
  <c r="A174" i="4" s="1"/>
  <c r="E175" i="4"/>
  <c r="A175" i="4" s="1"/>
  <c r="E176" i="4"/>
  <c r="A176" i="4" s="1"/>
  <c r="A177" i="4"/>
  <c r="E177" i="4"/>
  <c r="E178" i="4"/>
  <c r="A178" i="4" s="1"/>
  <c r="E179" i="4"/>
  <c r="A179" i="4" s="1"/>
  <c r="E180" i="4"/>
  <c r="A180" i="4" s="1"/>
  <c r="E181" i="4"/>
  <c r="A181" i="4" s="1"/>
  <c r="E182" i="4"/>
  <c r="A182" i="4" s="1"/>
  <c r="E183" i="4"/>
  <c r="A183" i="4" s="1"/>
  <c r="E184" i="4"/>
  <c r="A184" i="4" s="1"/>
  <c r="A185" i="4"/>
  <c r="E185" i="4"/>
  <c r="E186" i="4"/>
  <c r="A186" i="4" s="1"/>
  <c r="E187" i="4"/>
  <c r="A187" i="4" s="1"/>
  <c r="E188" i="4"/>
  <c r="A188" i="4" s="1"/>
  <c r="E189" i="4"/>
  <c r="A189" i="4" s="1"/>
  <c r="E190" i="4"/>
  <c r="A190" i="4" s="1"/>
  <c r="A191" i="4"/>
  <c r="E191" i="4"/>
  <c r="E192" i="4"/>
  <c r="A192" i="4" s="1"/>
  <c r="A193" i="4"/>
  <c r="E193" i="4"/>
  <c r="E194" i="4"/>
  <c r="A194" i="4" s="1"/>
  <c r="E195" i="4"/>
  <c r="A195" i="4" s="1"/>
  <c r="E196" i="4"/>
  <c r="A196" i="4" s="1"/>
  <c r="E197" i="4"/>
  <c r="A197" i="4" s="1"/>
  <c r="E198" i="4"/>
  <c r="A198" i="4" s="1"/>
  <c r="A199" i="4"/>
  <c r="E199" i="4"/>
  <c r="E200" i="4"/>
  <c r="A200" i="4" s="1"/>
  <c r="A201" i="4"/>
  <c r="E201" i="4"/>
  <c r="E202" i="4"/>
  <c r="A202" i="4" s="1"/>
  <c r="E203" i="4"/>
  <c r="A203" i="4" s="1"/>
  <c r="E204" i="4"/>
  <c r="A204" i="4" s="1"/>
  <c r="E205" i="4"/>
  <c r="A205" i="4" s="1"/>
  <c r="E206" i="4"/>
  <c r="A206" i="4" s="1"/>
  <c r="A207" i="4"/>
  <c r="E207" i="4"/>
  <c r="E208" i="4"/>
  <c r="A208" i="4" s="1"/>
  <c r="A209" i="4"/>
  <c r="E209" i="4"/>
  <c r="E210" i="4"/>
  <c r="A210" i="4" s="1"/>
  <c r="E211" i="4"/>
  <c r="A211" i="4" s="1"/>
  <c r="E212" i="4"/>
  <c r="A212" i="4" s="1"/>
  <c r="E213" i="4"/>
  <c r="A213" i="4" s="1"/>
  <c r="E214" i="4"/>
  <c r="A214" i="4" s="1"/>
  <c r="A215" i="4"/>
  <c r="E215" i="4"/>
  <c r="E216" i="4"/>
  <c r="A216" i="4" s="1"/>
  <c r="A217" i="4"/>
  <c r="E217" i="4"/>
  <c r="E218" i="4"/>
  <c r="A218" i="4" s="1"/>
  <c r="E219" i="4"/>
  <c r="A219" i="4" s="1"/>
  <c r="E220" i="4"/>
  <c r="A220" i="4" s="1"/>
  <c r="E221" i="4"/>
  <c r="A221" i="4" s="1"/>
  <c r="E222" i="4"/>
  <c r="A222" i="4" s="1"/>
  <c r="A223" i="4"/>
  <c r="E223" i="4"/>
  <c r="E224" i="4"/>
  <c r="A224" i="4" s="1"/>
  <c r="A225" i="4"/>
  <c r="E225" i="4"/>
  <c r="E226" i="4"/>
  <c r="A226" i="4" s="1"/>
  <c r="E227" i="4"/>
  <c r="A227" i="4" s="1"/>
  <c r="E228" i="4"/>
  <c r="A228" i="4" s="1"/>
  <c r="E229" i="4"/>
  <c r="A229" i="4" s="1"/>
  <c r="E230" i="4"/>
  <c r="A230" i="4" s="1"/>
  <c r="A231" i="4"/>
  <c r="E231" i="4"/>
  <c r="E232" i="4"/>
  <c r="A232" i="4" s="1"/>
  <c r="A233" i="4"/>
  <c r="E233" i="4"/>
  <c r="E234" i="4"/>
  <c r="A234" i="4" s="1"/>
  <c r="E235" i="4"/>
  <c r="A235" i="4" s="1"/>
  <c r="E236" i="4"/>
  <c r="A236" i="4" s="1"/>
  <c r="E237" i="4"/>
  <c r="A237" i="4" s="1"/>
  <c r="E238" i="4"/>
  <c r="A238" i="4" s="1"/>
  <c r="A239" i="4"/>
  <c r="E239" i="4"/>
  <c r="E240" i="4"/>
  <c r="A240" i="4" s="1"/>
  <c r="A241" i="4"/>
  <c r="E241" i="4"/>
  <c r="E242" i="4"/>
  <c r="A242" i="4" s="1"/>
  <c r="E243" i="4"/>
  <c r="A243" i="4" s="1"/>
  <c r="E244" i="4"/>
  <c r="A244" i="4" s="1"/>
  <c r="E245" i="4"/>
  <c r="A245" i="4" s="1"/>
  <c r="E246" i="4"/>
  <c r="A246" i="4" s="1"/>
  <c r="A247" i="4"/>
  <c r="E247" i="4"/>
  <c r="E248" i="4"/>
  <c r="A248" i="4" s="1"/>
  <c r="A249" i="4"/>
  <c r="E249" i="4"/>
  <c r="E250" i="4"/>
  <c r="A250" i="4" s="1"/>
  <c r="E251" i="4"/>
  <c r="A251" i="4" s="1"/>
  <c r="E252" i="4"/>
  <c r="A252" i="4" s="1"/>
  <c r="E253" i="4"/>
  <c r="A253" i="4" s="1"/>
  <c r="E254" i="4"/>
  <c r="A254" i="4" s="1"/>
  <c r="A255" i="4"/>
  <c r="E255" i="4"/>
  <c r="E256" i="4"/>
  <c r="A256" i="4" s="1"/>
  <c r="A257" i="4"/>
  <c r="E257" i="4"/>
  <c r="E258" i="4"/>
  <c r="A258" i="4" s="1"/>
  <c r="E259" i="4"/>
  <c r="A259" i="4" s="1"/>
  <c r="E260" i="4"/>
  <c r="A260" i="4" s="1"/>
  <c r="E261" i="4"/>
  <c r="A261" i="4" s="1"/>
  <c r="E262" i="4"/>
  <c r="A262" i="4" s="1"/>
  <c r="A263" i="4"/>
  <c r="E263" i="4"/>
  <c r="E264" i="4"/>
  <c r="A264" i="4" s="1"/>
  <c r="A265" i="4"/>
  <c r="E265" i="4"/>
  <c r="E266" i="4"/>
  <c r="A266" i="4" s="1"/>
  <c r="E267" i="4"/>
  <c r="A267" i="4" s="1"/>
  <c r="E268" i="4"/>
  <c r="A268" i="4" s="1"/>
  <c r="E269" i="4"/>
  <c r="A269" i="4" s="1"/>
  <c r="E270" i="4"/>
  <c r="A270" i="4" s="1"/>
  <c r="A271" i="4"/>
  <c r="E271" i="4"/>
  <c r="E272" i="4"/>
  <c r="A272" i="4" s="1"/>
  <c r="A273" i="4"/>
  <c r="E273" i="4"/>
  <c r="E274" i="4"/>
  <c r="A274" i="4" s="1"/>
  <c r="E275" i="4"/>
  <c r="A275" i="4" s="1"/>
  <c r="E276" i="4"/>
  <c r="A276" i="4" s="1"/>
  <c r="E277" i="4"/>
  <c r="A277" i="4" s="1"/>
  <c r="E278" i="4"/>
  <c r="A278" i="4" s="1"/>
  <c r="A279" i="4"/>
  <c r="E279" i="4"/>
  <c r="E280" i="4"/>
  <c r="A280" i="4" s="1"/>
  <c r="A281" i="4"/>
  <c r="E281" i="4"/>
  <c r="E282" i="4"/>
  <c r="A282" i="4" s="1"/>
  <c r="E283" i="4"/>
  <c r="A283" i="4" s="1"/>
  <c r="E284" i="4"/>
  <c r="A284" i="4" s="1"/>
  <c r="E285" i="4"/>
  <c r="A285" i="4" s="1"/>
  <c r="E286" i="4"/>
  <c r="A286" i="4" s="1"/>
  <c r="A287" i="4"/>
  <c r="E287" i="4"/>
  <c r="E288" i="4"/>
  <c r="A288" i="4" s="1"/>
  <c r="A289" i="4"/>
  <c r="E289" i="4"/>
  <c r="E290" i="4"/>
  <c r="A290" i="4" s="1"/>
  <c r="E291" i="4"/>
  <c r="A291" i="4" s="1"/>
  <c r="E292" i="4"/>
  <c r="A292" i="4" s="1"/>
  <c r="E293" i="4"/>
  <c r="A293" i="4" s="1"/>
  <c r="E294" i="4"/>
  <c r="A294" i="4" s="1"/>
  <c r="A295" i="4"/>
  <c r="E295" i="4"/>
  <c r="E296" i="4"/>
  <c r="A296" i="4" s="1"/>
  <c r="A297" i="4"/>
  <c r="E297" i="4"/>
  <c r="E298" i="4"/>
  <c r="A298" i="4" s="1"/>
  <c r="E299" i="4"/>
  <c r="A299" i="4" s="1"/>
  <c r="E300" i="4"/>
  <c r="A300" i="4" s="1"/>
  <c r="E301" i="4"/>
  <c r="A301" i="4" s="1"/>
  <c r="E302" i="4"/>
  <c r="A302" i="4" s="1"/>
  <c r="A303" i="4"/>
  <c r="E303" i="4"/>
  <c r="E304" i="4"/>
  <c r="A304" i="4" s="1"/>
  <c r="A305" i="4"/>
  <c r="E305" i="4"/>
  <c r="E306" i="4"/>
  <c r="A306" i="4" s="1"/>
  <c r="E307" i="4"/>
  <c r="A307" i="4" s="1"/>
  <c r="E308" i="4"/>
  <c r="A308" i="4" s="1"/>
  <c r="E309" i="4"/>
  <c r="A309" i="4" s="1"/>
  <c r="E310" i="4"/>
  <c r="A310" i="4" s="1"/>
  <c r="A311" i="4"/>
  <c r="E311" i="4"/>
  <c r="E312" i="4"/>
  <c r="A312" i="4" s="1"/>
  <c r="A313" i="4"/>
  <c r="E313" i="4"/>
  <c r="E314" i="4"/>
  <c r="A314" i="4" s="1"/>
  <c r="E315" i="4"/>
  <c r="A315" i="4" s="1"/>
  <c r="E316" i="4"/>
  <c r="A316" i="4" s="1"/>
  <c r="E317" i="4"/>
  <c r="A317" i="4" s="1"/>
  <c r="E318" i="4"/>
  <c r="A318" i="4" s="1"/>
  <c r="A319" i="4"/>
  <c r="E319" i="4"/>
  <c r="E320" i="4"/>
  <c r="A320" i="4" s="1"/>
  <c r="A321" i="4"/>
  <c r="E321" i="4"/>
  <c r="E322" i="4"/>
  <c r="A322" i="4" s="1"/>
  <c r="E323" i="4"/>
  <c r="A323" i="4" s="1"/>
  <c r="E324" i="4"/>
  <c r="A324" i="4" s="1"/>
  <c r="E325" i="4"/>
  <c r="A325" i="4" s="1"/>
  <c r="E326" i="4"/>
  <c r="A326" i="4" s="1"/>
  <c r="A327" i="4"/>
  <c r="E327" i="4"/>
  <c r="E328" i="4"/>
  <c r="A328" i="4" s="1"/>
  <c r="A329" i="4"/>
  <c r="E329" i="4"/>
  <c r="E330" i="4"/>
  <c r="A330" i="4" s="1"/>
  <c r="E331" i="4"/>
  <c r="A331" i="4" s="1"/>
  <c r="E332" i="4"/>
  <c r="A332" i="4" s="1"/>
  <c r="E333" i="4"/>
  <c r="A333" i="4" s="1"/>
  <c r="E334" i="4"/>
  <c r="A334" i="4" s="1"/>
  <c r="A335" i="4"/>
  <c r="E335" i="4"/>
  <c r="E336" i="4"/>
  <c r="A336" i="4" s="1"/>
  <c r="A337" i="4"/>
  <c r="E337" i="4"/>
  <c r="E338" i="4"/>
  <c r="A338" i="4" s="1"/>
  <c r="E339" i="4"/>
  <c r="A339" i="4" s="1"/>
  <c r="E340" i="4"/>
  <c r="A340" i="4" s="1"/>
  <c r="E341" i="4"/>
  <c r="A341" i="4" s="1"/>
  <c r="E342" i="4"/>
  <c r="A342" i="4" s="1"/>
  <c r="A343" i="4"/>
  <c r="E343" i="4"/>
  <c r="CS4" i="1"/>
  <c r="AM37" i="1" s="1"/>
  <c r="CT4" i="1"/>
  <c r="AN16" i="1" s="1"/>
  <c r="CU4" i="1"/>
  <c r="AO13" i="1" s="1"/>
  <c r="CV4" i="1"/>
  <c r="AP48" i="1" s="1"/>
  <c r="CW4" i="1"/>
  <c r="AQ14" i="1" s="1"/>
  <c r="CX4" i="1"/>
  <c r="AR28" i="1" s="1"/>
  <c r="CY4" i="1"/>
  <c r="CZ4" i="1"/>
  <c r="AT145" i="1" s="1"/>
  <c r="DA4" i="1"/>
  <c r="AU151" i="1" s="1"/>
  <c r="BF7" i="1"/>
  <c r="BJ7" i="1"/>
  <c r="BF8" i="1"/>
  <c r="BJ8" i="1"/>
  <c r="BK8" i="1" s="1"/>
  <c r="BF9" i="1"/>
  <c r="BJ9" i="1"/>
  <c r="BF10" i="1"/>
  <c r="BJ10" i="1"/>
  <c r="BL10" i="1" s="1"/>
  <c r="BR10" i="1" s="1"/>
  <c r="BF11" i="1"/>
  <c r="BJ11" i="1"/>
  <c r="BF12" i="1"/>
  <c r="BG12" i="1" s="1"/>
  <c r="BO12" i="1" s="1"/>
  <c r="BJ12" i="1"/>
  <c r="BK12" i="1" s="1"/>
  <c r="BQ12" i="1" s="1"/>
  <c r="BF13" i="1"/>
  <c r="BG13" i="1" s="1"/>
  <c r="BO13" i="1" s="1"/>
  <c r="BJ13" i="1"/>
  <c r="BL13" i="1" s="1"/>
  <c r="BR13" i="1" s="1"/>
  <c r="BF14" i="1"/>
  <c r="BJ14" i="1"/>
  <c r="BK14" i="1" s="1"/>
  <c r="BF15" i="1"/>
  <c r="BJ15" i="1"/>
  <c r="BK15" i="1" s="1"/>
  <c r="BF16" i="1"/>
  <c r="BJ16" i="1"/>
  <c r="BF17" i="1"/>
  <c r="BJ17" i="1"/>
  <c r="BF18" i="1"/>
  <c r="BJ18" i="1"/>
  <c r="BF19" i="1"/>
  <c r="BJ19" i="1"/>
  <c r="BF20" i="1"/>
  <c r="BJ20" i="1"/>
  <c r="BF21" i="1"/>
  <c r="BH21" i="1" s="1"/>
  <c r="BP21" i="1" s="1"/>
  <c r="BJ21" i="1"/>
  <c r="DG18" i="1"/>
  <c r="DG25" i="1" s="1"/>
  <c r="BF22" i="1"/>
  <c r="BG22" i="1" s="1"/>
  <c r="BO22" i="1" s="1"/>
  <c r="BJ22" i="1"/>
  <c r="DG19" i="1"/>
  <c r="DG26" i="1" s="1"/>
  <c r="BF23" i="1"/>
  <c r="BJ23" i="1"/>
  <c r="DG20" i="1"/>
  <c r="DG27" i="1" s="1"/>
  <c r="BF24" i="1"/>
  <c r="BJ24" i="1"/>
  <c r="DG21" i="1"/>
  <c r="DG28" i="1" s="1"/>
  <c r="BF25" i="1"/>
  <c r="BJ25" i="1"/>
  <c r="BL25" i="1" s="1"/>
  <c r="BR25" i="1" s="1"/>
  <c r="DG22" i="1"/>
  <c r="DG29" i="1" s="1"/>
  <c r="BF26" i="1"/>
  <c r="BH26" i="1" s="1"/>
  <c r="BP26" i="1" s="1"/>
  <c r="BJ26" i="1"/>
  <c r="BF27" i="1"/>
  <c r="BJ27" i="1"/>
  <c r="BK27" i="1" s="1"/>
  <c r="BF28" i="1"/>
  <c r="BJ28" i="1"/>
  <c r="BL28" i="1" s="1"/>
  <c r="BR28" i="1" s="1"/>
  <c r="DD25" i="1"/>
  <c r="BF29" i="1"/>
  <c r="BG29" i="1" s="1"/>
  <c r="BO29" i="1" s="1"/>
  <c r="BJ29" i="1"/>
  <c r="BK29" i="1" s="1"/>
  <c r="DD26" i="1"/>
  <c r="BF30" i="1"/>
  <c r="BJ30" i="1"/>
  <c r="DD27" i="1"/>
  <c r="BF31" i="1"/>
  <c r="BG31" i="1" s="1"/>
  <c r="BO31" i="1" s="1"/>
  <c r="BJ31" i="1"/>
  <c r="DD28" i="1"/>
  <c r="DD29" i="1"/>
  <c r="BF32" i="1"/>
  <c r="BJ32" i="1"/>
  <c r="BF33" i="1"/>
  <c r="BJ33" i="1"/>
  <c r="BF34" i="1"/>
  <c r="BH34" i="1" s="1"/>
  <c r="BP34" i="1" s="1"/>
  <c r="BJ34" i="1"/>
  <c r="BF35" i="1"/>
  <c r="BJ35" i="1"/>
  <c r="BK35" i="1" s="1"/>
  <c r="BF36" i="1"/>
  <c r="BH36" i="1" s="1"/>
  <c r="BP36" i="1" s="1"/>
  <c r="BJ36" i="1"/>
  <c r="F37" i="1"/>
  <c r="BF37" i="1"/>
  <c r="BJ37" i="1"/>
  <c r="BK37" i="1" s="1"/>
  <c r="BF38" i="1"/>
  <c r="BJ38" i="1"/>
  <c r="BL38" i="1" s="1"/>
  <c r="BR38" i="1" s="1"/>
  <c r="BF39" i="1"/>
  <c r="BH39" i="1" s="1"/>
  <c r="BP39" i="1" s="1"/>
  <c r="BJ39" i="1"/>
  <c r="BL39" i="1" s="1"/>
  <c r="BR39" i="1" s="1"/>
  <c r="BF40" i="1"/>
  <c r="BJ40" i="1"/>
  <c r="BK40" i="1" s="1"/>
  <c r="BF41" i="1"/>
  <c r="BG41" i="1" s="1"/>
  <c r="BO41" i="1" s="1"/>
  <c r="BJ41" i="1"/>
  <c r="BK41" i="1" s="1"/>
  <c r="BF42" i="1"/>
  <c r="BH42" i="1" s="1"/>
  <c r="BP42" i="1" s="1"/>
  <c r="BJ42" i="1"/>
  <c r="BK42" i="1" s="1"/>
  <c r="BF43" i="1"/>
  <c r="BH43" i="1" s="1"/>
  <c r="BP43" i="1" s="1"/>
  <c r="BJ43" i="1"/>
  <c r="BF44" i="1"/>
  <c r="BJ44" i="1"/>
  <c r="BF45" i="1"/>
  <c r="BJ45" i="1"/>
  <c r="BK45" i="1" s="1"/>
  <c r="BF46" i="1"/>
  <c r="BG46" i="1" s="1"/>
  <c r="BO46" i="1" s="1"/>
  <c r="BJ46" i="1"/>
  <c r="BK46" i="1" s="1"/>
  <c r="BF47" i="1"/>
  <c r="BH47" i="1" s="1"/>
  <c r="BP47" i="1" s="1"/>
  <c r="BJ47" i="1"/>
  <c r="BK47" i="1" s="1"/>
  <c r="BF48" i="1"/>
  <c r="BJ48" i="1"/>
  <c r="BL48" i="1" s="1"/>
  <c r="BR48" i="1" s="1"/>
  <c r="BF49" i="1"/>
  <c r="BJ49" i="1"/>
  <c r="BF50" i="1"/>
  <c r="BJ50" i="1"/>
  <c r="BL50" i="1" s="1"/>
  <c r="BR50" i="1" s="1"/>
  <c r="BF51" i="1"/>
  <c r="BJ51" i="1"/>
  <c r="BK51" i="1" s="1"/>
  <c r="BF52" i="1"/>
  <c r="BH52" i="1" s="1"/>
  <c r="BP52" i="1" s="1"/>
  <c r="BJ52" i="1"/>
  <c r="BL52" i="1" s="1"/>
  <c r="BR52" i="1" s="1"/>
  <c r="BF53" i="1"/>
  <c r="BG53" i="1" s="1"/>
  <c r="BO53" i="1" s="1"/>
  <c r="BJ53" i="1"/>
  <c r="BL53" i="1" s="1"/>
  <c r="BR53" i="1" s="1"/>
  <c r="BF54" i="1"/>
  <c r="BJ54" i="1"/>
  <c r="BF55" i="1"/>
  <c r="BJ55" i="1"/>
  <c r="BK55" i="1" s="1"/>
  <c r="BF56" i="1"/>
  <c r="BJ56" i="1"/>
  <c r="BL56" i="1" s="1"/>
  <c r="BR56" i="1" s="1"/>
  <c r="BF57" i="1"/>
  <c r="BJ57" i="1"/>
  <c r="BF58" i="1"/>
  <c r="BJ58" i="1"/>
  <c r="F58" i="1"/>
  <c r="BF59" i="1"/>
  <c r="BG59" i="1" s="1"/>
  <c r="BO59" i="1" s="1"/>
  <c r="BJ59" i="1"/>
  <c r="BF60" i="1"/>
  <c r="BH60" i="1" s="1"/>
  <c r="BP60" i="1" s="1"/>
  <c r="BJ60" i="1"/>
  <c r="BF61" i="1"/>
  <c r="BJ61" i="1"/>
  <c r="BF62" i="1"/>
  <c r="BJ62" i="1"/>
  <c r="BK62" i="1" s="1"/>
  <c r="BF63" i="1"/>
  <c r="BJ63" i="1"/>
  <c r="BK63" i="1" s="1"/>
  <c r="BF64" i="1"/>
  <c r="BJ64" i="1"/>
  <c r="BK64" i="1" s="1"/>
  <c r="BF65" i="1"/>
  <c r="BG65" i="1" s="1"/>
  <c r="BO65" i="1" s="1"/>
  <c r="BJ65" i="1"/>
  <c r="BK65" i="1" s="1"/>
  <c r="BF66" i="1"/>
  <c r="BJ66" i="1"/>
  <c r="BK66" i="1" s="1"/>
  <c r="BF67" i="1"/>
  <c r="BH67" i="1" s="1"/>
  <c r="BP67" i="1" s="1"/>
  <c r="BJ67" i="1"/>
  <c r="BF68" i="1"/>
  <c r="BG68" i="1" s="1"/>
  <c r="BO68" i="1" s="1"/>
  <c r="BJ68" i="1"/>
  <c r="BF69" i="1"/>
  <c r="BG69" i="1" s="1"/>
  <c r="BO69" i="1" s="1"/>
  <c r="BJ69" i="1"/>
  <c r="BF70" i="1"/>
  <c r="BJ70" i="1"/>
  <c r="BF71" i="1"/>
  <c r="BJ71" i="1"/>
  <c r="BF72" i="1"/>
  <c r="BJ72" i="1"/>
  <c r="BF73" i="1"/>
  <c r="BG73" i="1" s="1"/>
  <c r="BO73" i="1" s="1"/>
  <c r="BJ73" i="1"/>
  <c r="BF74" i="1"/>
  <c r="BH74" i="1" s="1"/>
  <c r="BP74" i="1" s="1"/>
  <c r="BJ74" i="1"/>
  <c r="BK74" i="1" s="1"/>
  <c r="BF75" i="1"/>
  <c r="BJ75" i="1"/>
  <c r="BF76" i="1"/>
  <c r="BG76" i="1" s="1"/>
  <c r="BO76" i="1" s="1"/>
  <c r="BJ76" i="1"/>
  <c r="BK76" i="1" s="1"/>
  <c r="BF77" i="1"/>
  <c r="BG77" i="1" s="1"/>
  <c r="BO77" i="1" s="1"/>
  <c r="BJ77" i="1"/>
  <c r="BK77" i="1" s="1"/>
  <c r="BF78" i="1"/>
  <c r="BH78" i="1" s="1"/>
  <c r="BP78" i="1" s="1"/>
  <c r="BJ78" i="1"/>
  <c r="BF79" i="1"/>
  <c r="BH79" i="1" s="1"/>
  <c r="BP79" i="1" s="1"/>
  <c r="BJ79" i="1"/>
  <c r="BF80" i="1"/>
  <c r="BG80" i="1" s="1"/>
  <c r="BO80" i="1" s="1"/>
  <c r="BH80" i="1"/>
  <c r="BP80" i="1" s="1"/>
  <c r="BJ80" i="1"/>
  <c r="BL80" i="1" s="1"/>
  <c r="BR80" i="1" s="1"/>
  <c r="BF81" i="1"/>
  <c r="BJ81" i="1"/>
  <c r="BF82" i="1"/>
  <c r="BJ82" i="1"/>
  <c r="BL82" i="1" s="1"/>
  <c r="BR82" i="1" s="1"/>
  <c r="BF83" i="1"/>
  <c r="BG83" i="1" s="1"/>
  <c r="BO83" i="1" s="1"/>
  <c r="BJ83" i="1"/>
  <c r="BK83" i="1" s="1"/>
  <c r="BF84" i="1"/>
  <c r="BJ84" i="1"/>
  <c r="BK84" i="1" s="1"/>
  <c r="BF85" i="1"/>
  <c r="BJ85" i="1"/>
  <c r="BK85" i="1" s="1"/>
  <c r="BF86" i="1"/>
  <c r="BJ86" i="1"/>
  <c r="BK86" i="1" s="1"/>
  <c r="BF87" i="1"/>
  <c r="BJ87" i="1"/>
  <c r="BK87" i="1" s="1"/>
  <c r="BF88" i="1"/>
  <c r="BG88" i="1" s="1"/>
  <c r="BO88" i="1" s="1"/>
  <c r="BJ88" i="1"/>
  <c r="BF89" i="1"/>
  <c r="BG89" i="1" s="1"/>
  <c r="BO89" i="1" s="1"/>
  <c r="BJ89" i="1"/>
  <c r="BK89" i="1" s="1"/>
  <c r="BF90" i="1"/>
  <c r="BJ90" i="1"/>
  <c r="BK90" i="1" s="1"/>
  <c r="BF91" i="1"/>
  <c r="BJ91" i="1"/>
  <c r="BL91" i="1" s="1"/>
  <c r="BR91" i="1" s="1"/>
  <c r="BF92" i="1"/>
  <c r="BJ92" i="1"/>
  <c r="BK92" i="1" s="1"/>
  <c r="BF93" i="1"/>
  <c r="BJ93" i="1"/>
  <c r="BF94" i="1"/>
  <c r="BH94" i="1" s="1"/>
  <c r="BP94" i="1" s="1"/>
  <c r="BJ94" i="1"/>
  <c r="BK94" i="1" s="1"/>
  <c r="BF95" i="1"/>
  <c r="BG95" i="1" s="1"/>
  <c r="BO95" i="1" s="1"/>
  <c r="BJ95" i="1"/>
  <c r="BK95" i="1" s="1"/>
  <c r="BF96" i="1"/>
  <c r="BG96" i="1" s="1"/>
  <c r="BO96" i="1" s="1"/>
  <c r="BJ96" i="1"/>
  <c r="BF97" i="1"/>
  <c r="BJ97" i="1"/>
  <c r="BL97" i="1" s="1"/>
  <c r="BR97" i="1" s="1"/>
  <c r="BF98" i="1"/>
  <c r="BG98" i="1" s="1"/>
  <c r="BO98" i="1" s="1"/>
  <c r="BJ98" i="1"/>
  <c r="BK98" i="1" s="1"/>
  <c r="BF99" i="1"/>
  <c r="BJ99" i="1"/>
  <c r="BF100" i="1"/>
  <c r="BJ100" i="1"/>
  <c r="BF101" i="1"/>
  <c r="BJ101" i="1"/>
  <c r="BL101" i="1" s="1"/>
  <c r="BR101" i="1" s="1"/>
  <c r="BF102" i="1"/>
  <c r="BH102" i="1" s="1"/>
  <c r="BP102" i="1" s="1"/>
  <c r="BJ102" i="1"/>
  <c r="BL102" i="1" s="1"/>
  <c r="BR102" i="1" s="1"/>
  <c r="BF103" i="1"/>
  <c r="BG103" i="1" s="1"/>
  <c r="BO103" i="1" s="1"/>
  <c r="BJ103" i="1"/>
  <c r="BL103" i="1" s="1"/>
  <c r="BR103" i="1" s="1"/>
  <c r="BF104" i="1"/>
  <c r="BH104" i="1" s="1"/>
  <c r="BP104" i="1" s="1"/>
  <c r="BJ104" i="1"/>
  <c r="BF105" i="1"/>
  <c r="BJ105" i="1"/>
  <c r="BF106" i="1"/>
  <c r="BG106" i="1" s="1"/>
  <c r="BO106" i="1" s="1"/>
  <c r="BJ106" i="1"/>
  <c r="BK106" i="1" s="1"/>
  <c r="BQ106" i="1" s="1"/>
  <c r="BF107" i="1"/>
  <c r="BG107" i="1" s="1"/>
  <c r="BO107" i="1" s="1"/>
  <c r="BJ107" i="1"/>
  <c r="BK107" i="1" s="1"/>
  <c r="BF108" i="1"/>
  <c r="BH108" i="1" s="1"/>
  <c r="BP108" i="1" s="1"/>
  <c r="BJ108" i="1"/>
  <c r="BK108" i="1" s="1"/>
  <c r="BF109" i="1"/>
  <c r="BH109" i="1" s="1"/>
  <c r="BP109" i="1" s="1"/>
  <c r="BJ109" i="1"/>
  <c r="BL109" i="1" s="1"/>
  <c r="BR109" i="1" s="1"/>
  <c r="BF110" i="1"/>
  <c r="BG110" i="1" s="1"/>
  <c r="BO110" i="1" s="1"/>
  <c r="BJ110" i="1"/>
  <c r="BK110" i="1" s="1"/>
  <c r="BF111" i="1"/>
  <c r="BJ111" i="1"/>
  <c r="BF112" i="1"/>
  <c r="BG112" i="1" s="1"/>
  <c r="BO112" i="1" s="1"/>
  <c r="BJ112" i="1"/>
  <c r="BK112" i="1" s="1"/>
  <c r="BF113" i="1"/>
  <c r="BH113" i="1" s="1"/>
  <c r="BP113" i="1" s="1"/>
  <c r="BJ113" i="1"/>
  <c r="BK113" i="1" s="1"/>
  <c r="BF114" i="1"/>
  <c r="BG114" i="1" s="1"/>
  <c r="BO114" i="1" s="1"/>
  <c r="BJ114" i="1"/>
  <c r="BK114" i="1" s="1"/>
  <c r="BF115" i="1"/>
  <c r="BJ115" i="1"/>
  <c r="BK115" i="1" s="1"/>
  <c r="BF116" i="1"/>
  <c r="BG116" i="1" s="1"/>
  <c r="BO116" i="1" s="1"/>
  <c r="BJ116" i="1"/>
  <c r="BF117" i="1"/>
  <c r="BH117" i="1" s="1"/>
  <c r="BP117" i="1" s="1"/>
  <c r="BJ117" i="1"/>
  <c r="BK117" i="1" s="1"/>
  <c r="BF118" i="1"/>
  <c r="BH118" i="1" s="1"/>
  <c r="BP118" i="1" s="1"/>
  <c r="BJ118" i="1"/>
  <c r="BK118" i="1" s="1"/>
  <c r="BF119" i="1"/>
  <c r="BG119" i="1" s="1"/>
  <c r="BO119" i="1" s="1"/>
  <c r="BJ119" i="1"/>
  <c r="BF120" i="1"/>
  <c r="BG120" i="1" s="1"/>
  <c r="BO120" i="1" s="1"/>
  <c r="BJ120" i="1"/>
  <c r="BK120" i="1" s="1"/>
  <c r="BF121" i="1"/>
  <c r="BG121" i="1" s="1"/>
  <c r="BO121" i="1" s="1"/>
  <c r="BJ121" i="1"/>
  <c r="BF122" i="1"/>
  <c r="BG122" i="1" s="1"/>
  <c r="BO122" i="1" s="1"/>
  <c r="BJ122" i="1"/>
  <c r="BF123" i="1"/>
  <c r="BJ123" i="1"/>
  <c r="BF124" i="1"/>
  <c r="BG124" i="1" s="1"/>
  <c r="BO124" i="1" s="1"/>
  <c r="BJ124" i="1"/>
  <c r="BF125" i="1"/>
  <c r="BJ125" i="1"/>
  <c r="BF126" i="1"/>
  <c r="BH126" i="1" s="1"/>
  <c r="BP126" i="1" s="1"/>
  <c r="BJ126" i="1"/>
  <c r="BL126" i="1" s="1"/>
  <c r="BR126" i="1" s="1"/>
  <c r="BF127" i="1"/>
  <c r="BH127" i="1" s="1"/>
  <c r="BP127" i="1" s="1"/>
  <c r="BJ127" i="1"/>
  <c r="BK127" i="1" s="1"/>
  <c r="BF128" i="1"/>
  <c r="BG128" i="1" s="1"/>
  <c r="BO128" i="1" s="1"/>
  <c r="BJ128" i="1"/>
  <c r="BK128" i="1" s="1"/>
  <c r="BF129" i="1"/>
  <c r="BJ129" i="1"/>
  <c r="BK129" i="1" s="1"/>
  <c r="BF130" i="1"/>
  <c r="BJ130" i="1"/>
  <c r="BK130" i="1" s="1"/>
  <c r="BF131" i="1"/>
  <c r="BJ131" i="1"/>
  <c r="BK131" i="1" s="1"/>
  <c r="BF132" i="1"/>
  <c r="BG132" i="1" s="1"/>
  <c r="BO132" i="1" s="1"/>
  <c r="BJ132" i="1"/>
  <c r="BK132" i="1" s="1"/>
  <c r="BF133" i="1"/>
  <c r="BJ133" i="1"/>
  <c r="BF134" i="1"/>
  <c r="BH134" i="1" s="1"/>
  <c r="BP134" i="1" s="1"/>
  <c r="BJ134" i="1"/>
  <c r="BK134" i="1" s="1"/>
  <c r="BF135" i="1"/>
  <c r="BJ135" i="1"/>
  <c r="BF136" i="1"/>
  <c r="BG136" i="1" s="1"/>
  <c r="BO136" i="1" s="1"/>
  <c r="BJ136" i="1"/>
  <c r="BK136" i="1" s="1"/>
  <c r="BF137" i="1"/>
  <c r="BH137" i="1" s="1"/>
  <c r="BP137" i="1" s="1"/>
  <c r="BJ137" i="1"/>
  <c r="BL137" i="1" s="1"/>
  <c r="BR137" i="1" s="1"/>
  <c r="F137" i="1"/>
  <c r="BF138" i="1"/>
  <c r="BG138" i="1" s="1"/>
  <c r="BO138" i="1" s="1"/>
  <c r="BJ138" i="1"/>
  <c r="BF139" i="1"/>
  <c r="BJ139" i="1"/>
  <c r="BF140" i="1"/>
  <c r="BJ140" i="1"/>
  <c r="BF141" i="1"/>
  <c r="BJ141" i="1"/>
  <c r="F141" i="1"/>
  <c r="BF142" i="1"/>
  <c r="BG142" i="1" s="1"/>
  <c r="BO142" i="1" s="1"/>
  <c r="BJ142" i="1"/>
  <c r="BL142" i="1" s="1"/>
  <c r="BR142" i="1" s="1"/>
  <c r="BF143" i="1"/>
  <c r="BH143" i="1" s="1"/>
  <c r="BP143" i="1" s="1"/>
  <c r="BJ143" i="1"/>
  <c r="BF144" i="1"/>
  <c r="BH144" i="1" s="1"/>
  <c r="BP144" i="1" s="1"/>
  <c r="BJ144" i="1"/>
  <c r="BF145" i="1"/>
  <c r="BJ145" i="1"/>
  <c r="BK145" i="1" s="1"/>
  <c r="BF146" i="1"/>
  <c r="BH146" i="1" s="1"/>
  <c r="BP146" i="1" s="1"/>
  <c r="BJ146" i="1"/>
  <c r="BF147" i="1"/>
  <c r="BH147" i="1" s="1"/>
  <c r="BP147" i="1" s="1"/>
  <c r="BJ147" i="1"/>
  <c r="BL147" i="1" s="1"/>
  <c r="BR147" i="1" s="1"/>
  <c r="BF148" i="1"/>
  <c r="BJ148" i="1"/>
  <c r="BK148" i="1" s="1"/>
  <c r="BF149" i="1"/>
  <c r="BG149" i="1" s="1"/>
  <c r="BO149" i="1" s="1"/>
  <c r="BJ149" i="1"/>
  <c r="BK149" i="1" s="1"/>
  <c r="BF150" i="1"/>
  <c r="BG150" i="1" s="1"/>
  <c r="BO150" i="1" s="1"/>
  <c r="BJ150" i="1"/>
  <c r="BK150" i="1" s="1"/>
  <c r="BF151" i="1"/>
  <c r="BH151" i="1" s="1"/>
  <c r="BP151" i="1" s="1"/>
  <c r="BJ151" i="1"/>
  <c r="BF152" i="1"/>
  <c r="BJ152" i="1"/>
  <c r="BF153" i="1"/>
  <c r="BG153" i="1" s="1"/>
  <c r="BO153" i="1" s="1"/>
  <c r="BJ153" i="1"/>
  <c r="BK153" i="1" s="1"/>
  <c r="BF154" i="1"/>
  <c r="BH154" i="1" s="1"/>
  <c r="BP154" i="1" s="1"/>
  <c r="BJ154" i="1"/>
  <c r="BL154" i="1" s="1"/>
  <c r="BR154" i="1" s="1"/>
  <c r="F82" i="1"/>
  <c r="F66" i="1"/>
  <c r="F40" i="1"/>
  <c r="F81" i="1"/>
  <c r="F41" i="1"/>
  <c r="F153" i="1"/>
  <c r="F149" i="1"/>
  <c r="F122" i="1"/>
  <c r="F111" i="1"/>
  <c r="F151" i="1"/>
  <c r="F145" i="1"/>
  <c r="F135" i="1"/>
  <c r="F119" i="1"/>
  <c r="F114" i="1"/>
  <c r="F92" i="1"/>
  <c r="F130" i="1"/>
  <c r="F95" i="1"/>
  <c r="F94" i="1"/>
  <c r="F144" i="1"/>
  <c r="F36" i="1"/>
  <c r="F140" i="1"/>
  <c r="F139" i="1"/>
  <c r="F131" i="1"/>
  <c r="F123" i="1"/>
  <c r="F115" i="1"/>
  <c r="F112" i="1"/>
  <c r="F109" i="1"/>
  <c r="F107" i="1"/>
  <c r="F104" i="1"/>
  <c r="F102" i="1"/>
  <c r="F100" i="1"/>
  <c r="F98" i="1"/>
  <c r="F96" i="1"/>
  <c r="F90" i="1"/>
  <c r="F89" i="1"/>
  <c r="F86" i="1"/>
  <c r="F85" i="1"/>
  <c r="F60" i="1"/>
  <c r="F56" i="1"/>
  <c r="F54" i="1"/>
  <c r="F52" i="1"/>
  <c r="F50" i="1"/>
  <c r="F38" i="1"/>
  <c r="F33" i="1"/>
  <c r="F32" i="1"/>
  <c r="F22" i="1"/>
  <c r="F11" i="1"/>
  <c r="F148" i="1"/>
  <c r="F134" i="1"/>
  <c r="F126" i="1"/>
  <c r="F118" i="1"/>
  <c r="F113" i="1"/>
  <c r="F110" i="1"/>
  <c r="F108" i="1"/>
  <c r="F106" i="1"/>
  <c r="F105" i="1"/>
  <c r="F103" i="1"/>
  <c r="F99" i="1"/>
  <c r="F97" i="1"/>
  <c r="F93" i="1"/>
  <c r="F78" i="1"/>
  <c r="F77" i="1"/>
  <c r="F74" i="1"/>
  <c r="F73" i="1"/>
  <c r="F70" i="1"/>
  <c r="F69" i="1"/>
  <c r="F64" i="1"/>
  <c r="F63" i="1"/>
  <c r="F62" i="1"/>
  <c r="F57" i="1"/>
  <c r="F53" i="1"/>
  <c r="F48" i="1"/>
  <c r="F47" i="1"/>
  <c r="F46" i="1"/>
  <c r="F45" i="1"/>
  <c r="F44" i="1"/>
  <c r="F43" i="1"/>
  <c r="F42" i="1"/>
  <c r="F35" i="1"/>
  <c r="F31" i="1"/>
  <c r="F29" i="1"/>
  <c r="F27" i="1"/>
  <c r="F7" i="1"/>
  <c r="F39" i="1"/>
  <c r="F8" i="1"/>
  <c r="BH65" i="1"/>
  <c r="F9" i="1"/>
  <c r="F18" i="1"/>
  <c r="F21" i="1"/>
  <c r="F10" i="1"/>
  <c r="F87" i="1"/>
  <c r="F120" i="1"/>
  <c r="F121" i="1"/>
  <c r="F128" i="1"/>
  <c r="F138" i="1"/>
  <c r="F147" i="1"/>
  <c r="F117" i="1"/>
  <c r="F23" i="1"/>
  <c r="F24" i="1"/>
  <c r="F25" i="1"/>
  <c r="F30" i="1"/>
  <c r="F49" i="1"/>
  <c r="F51" i="1"/>
  <c r="F55" i="1"/>
  <c r="F59" i="1"/>
  <c r="F61" i="1"/>
  <c r="F65" i="1"/>
  <c r="F67" i="1"/>
  <c r="F68" i="1"/>
  <c r="F75" i="1"/>
  <c r="F76" i="1"/>
  <c r="F83" i="1"/>
  <c r="F84" i="1"/>
  <c r="F71" i="1"/>
  <c r="F79" i="1"/>
  <c r="F91" i="1"/>
  <c r="F136" i="1"/>
  <c r="F150" i="1"/>
  <c r="F152" i="1"/>
  <c r="F154" i="1"/>
  <c r="F116" i="1"/>
  <c r="F125" i="1"/>
  <c r="F132" i="1"/>
  <c r="F142" i="1"/>
  <c r="F146" i="1"/>
  <c r="F13" i="1"/>
  <c r="F17" i="1"/>
  <c r="F19" i="1"/>
  <c r="F20" i="1"/>
  <c r="F26" i="1"/>
  <c r="F28" i="1"/>
  <c r="F14" i="1"/>
  <c r="F15" i="1"/>
  <c r="F72" i="1"/>
  <c r="F80" i="1"/>
  <c r="F129" i="1"/>
  <c r="F124" i="1"/>
  <c r="F133" i="1"/>
  <c r="F143" i="1"/>
  <c r="F34" i="1"/>
  <c r="F88" i="1"/>
  <c r="BK142" i="1"/>
  <c r="B8" i="1"/>
  <c r="B9" i="1" s="1"/>
  <c r="B10" i="1" s="1"/>
  <c r="B11" i="1" s="1"/>
  <c r="B12" i="1" s="1"/>
  <c r="AT144" i="1"/>
  <c r="AT140" i="1"/>
  <c r="AT112" i="1"/>
  <c r="AT107" i="1"/>
  <c r="AT86" i="1"/>
  <c r="AT79" i="1"/>
  <c r="AT57" i="1"/>
  <c r="AT53" i="1"/>
  <c r="AT32" i="1"/>
  <c r="AT28" i="1"/>
  <c r="AR112" i="1"/>
  <c r="AP28" i="1"/>
  <c r="AP46" i="1"/>
  <c r="AP82" i="1"/>
  <c r="AP108" i="1"/>
  <c r="AP138" i="1"/>
  <c r="AP152" i="1"/>
  <c r="AP31" i="1"/>
  <c r="AP47" i="1"/>
  <c r="AP67" i="1"/>
  <c r="AP85" i="1"/>
  <c r="AP105" i="1"/>
  <c r="AP125" i="1"/>
  <c r="AP151" i="1"/>
  <c r="AN19" i="1"/>
  <c r="BL153" i="1"/>
  <c r="BR153" i="1" s="1"/>
  <c r="BL117" i="1"/>
  <c r="BR117" i="1" s="1"/>
  <c r="F127" i="1"/>
  <c r="BL98" i="1"/>
  <c r="BR98" i="1" s="1"/>
  <c r="BL40" i="1"/>
  <c r="BR40" i="1" s="1"/>
  <c r="AU113" i="1"/>
  <c r="AU87" i="1"/>
  <c r="AS20" i="1"/>
  <c r="AS105" i="1"/>
  <c r="AQ125" i="1"/>
  <c r="AQ38" i="1"/>
  <c r="AO69" i="1"/>
  <c r="AO94" i="1"/>
  <c r="AM133" i="1"/>
  <c r="AM34" i="1"/>
  <c r="BL114" i="1" l="1"/>
  <c r="BR114" i="1" s="1"/>
  <c r="AN90" i="1"/>
  <c r="AR10" i="1"/>
  <c r="AM148" i="1"/>
  <c r="AM73" i="1"/>
  <c r="AQ71" i="1"/>
  <c r="AU56" i="1"/>
  <c r="AN97" i="1"/>
  <c r="AR73" i="1"/>
  <c r="AM94" i="1"/>
  <c r="AM25" i="1"/>
  <c r="AQ102" i="1"/>
  <c r="AQ19" i="1"/>
  <c r="AU38" i="1"/>
  <c r="AN29" i="1"/>
  <c r="AN10" i="1"/>
  <c r="AR114" i="1"/>
  <c r="BH73" i="1"/>
  <c r="BH59" i="1"/>
  <c r="BP59" i="1" s="1"/>
  <c r="AX51" i="1"/>
  <c r="AN103" i="1"/>
  <c r="AR77" i="1"/>
  <c r="BL118" i="1"/>
  <c r="BR118" i="1" s="1"/>
  <c r="AQ152" i="1"/>
  <c r="BL14" i="1"/>
  <c r="BR14" i="1" s="1"/>
  <c r="AN78" i="1"/>
  <c r="AO8" i="1"/>
  <c r="AS31" i="1"/>
  <c r="BL130" i="1"/>
  <c r="BR130" i="1" s="1"/>
  <c r="AN42" i="1"/>
  <c r="AO70" i="1"/>
  <c r="AO51" i="1"/>
  <c r="AS87" i="1"/>
  <c r="AN141" i="1"/>
  <c r="AN65" i="1"/>
  <c r="AN132" i="1"/>
  <c r="AR137" i="1"/>
  <c r="AR29" i="1"/>
  <c r="AR56" i="1"/>
  <c r="AO154" i="1"/>
  <c r="AO137" i="1"/>
  <c r="AS146" i="1"/>
  <c r="BL90" i="1"/>
  <c r="BR90" i="1" s="1"/>
  <c r="AN139" i="1"/>
  <c r="AN57" i="1"/>
  <c r="AN122" i="1"/>
  <c r="AN36" i="1"/>
  <c r="AR133" i="1"/>
  <c r="AR25" i="1"/>
  <c r="AR54" i="1"/>
  <c r="BH69" i="1"/>
  <c r="BP69" i="1" s="1"/>
  <c r="BH88" i="1"/>
  <c r="BP88" i="1" s="1"/>
  <c r="AW77" i="1"/>
  <c r="BQ77" i="1"/>
  <c r="BS77" i="1" s="1"/>
  <c r="AK65" i="1"/>
  <c r="BQ65" i="1"/>
  <c r="AK63" i="1"/>
  <c r="BQ63" i="1"/>
  <c r="AK15" i="1"/>
  <c r="BQ15" i="1"/>
  <c r="AK41" i="1"/>
  <c r="BQ41" i="1"/>
  <c r="BS41" i="1" s="1"/>
  <c r="AO138" i="1"/>
  <c r="AO46" i="1"/>
  <c r="AO107" i="1"/>
  <c r="AO33" i="1"/>
  <c r="AS151" i="1"/>
  <c r="AS67" i="1"/>
  <c r="AS106" i="1"/>
  <c r="BL106" i="1"/>
  <c r="BR106" i="1" s="1"/>
  <c r="BH31" i="1"/>
  <c r="BP31" i="1" s="1"/>
  <c r="BL45" i="1"/>
  <c r="BR45" i="1" s="1"/>
  <c r="AN149" i="1"/>
  <c r="AN125" i="1"/>
  <c r="AN85" i="1"/>
  <c r="AN47" i="1"/>
  <c r="AN150" i="1"/>
  <c r="AN110" i="1"/>
  <c r="AN66" i="1"/>
  <c r="AN26" i="1"/>
  <c r="AX100" i="1"/>
  <c r="AR103" i="1"/>
  <c r="AR51" i="1"/>
  <c r="AR144" i="1"/>
  <c r="AR90" i="1"/>
  <c r="AR30" i="1"/>
  <c r="BH77" i="1"/>
  <c r="BP77" i="1" s="1"/>
  <c r="BK39" i="1"/>
  <c r="AW39" i="1" s="1"/>
  <c r="BS106" i="1"/>
  <c r="AK76" i="1"/>
  <c r="BQ76" i="1"/>
  <c r="AK74" i="1"/>
  <c r="BQ74" i="1"/>
  <c r="BT74" i="1" s="1"/>
  <c r="AK66" i="1"/>
  <c r="BQ66" i="1"/>
  <c r="AK64" i="1"/>
  <c r="BQ64" i="1"/>
  <c r="AK62" i="1"/>
  <c r="BQ62" i="1"/>
  <c r="AK35" i="1"/>
  <c r="BQ35" i="1"/>
  <c r="AK29" i="1"/>
  <c r="BQ29" i="1"/>
  <c r="BS29" i="1" s="1"/>
  <c r="AK14" i="1"/>
  <c r="BQ14" i="1"/>
  <c r="AK8" i="1"/>
  <c r="BQ8" i="1"/>
  <c r="AY73" i="1"/>
  <c r="BP73" i="1"/>
  <c r="BL15" i="1"/>
  <c r="BR15" i="1" s="1"/>
  <c r="AK142" i="1"/>
  <c r="BQ142" i="1"/>
  <c r="AY65" i="1"/>
  <c r="BP65" i="1"/>
  <c r="AK153" i="1"/>
  <c r="BQ153" i="1"/>
  <c r="AK149" i="1"/>
  <c r="BQ149" i="1"/>
  <c r="AK145" i="1"/>
  <c r="BQ145" i="1"/>
  <c r="AK136" i="1"/>
  <c r="BQ136" i="1"/>
  <c r="BS136" i="1" s="1"/>
  <c r="AK134" i="1"/>
  <c r="BQ134" i="1"/>
  <c r="BT134" i="1" s="1"/>
  <c r="AK132" i="1"/>
  <c r="BQ132" i="1"/>
  <c r="BS132" i="1" s="1"/>
  <c r="AK130" i="1"/>
  <c r="BQ130" i="1"/>
  <c r="AK128" i="1"/>
  <c r="BQ128" i="1"/>
  <c r="BS128" i="1" s="1"/>
  <c r="AK120" i="1"/>
  <c r="BQ120" i="1"/>
  <c r="BS120" i="1" s="1"/>
  <c r="AK118" i="1"/>
  <c r="BQ118" i="1"/>
  <c r="BT118" i="1" s="1"/>
  <c r="AK114" i="1"/>
  <c r="BQ114" i="1"/>
  <c r="BS114" i="1" s="1"/>
  <c r="AK112" i="1"/>
  <c r="BQ112" i="1"/>
  <c r="BS112" i="1" s="1"/>
  <c r="AK110" i="1"/>
  <c r="BQ110" i="1"/>
  <c r="BS110" i="1" s="1"/>
  <c r="AK108" i="1"/>
  <c r="BQ108" i="1"/>
  <c r="BT108" i="1" s="1"/>
  <c r="AK98" i="1"/>
  <c r="BQ98" i="1"/>
  <c r="BS98" i="1" s="1"/>
  <c r="AK94" i="1"/>
  <c r="BQ94" i="1"/>
  <c r="BT94" i="1" s="1"/>
  <c r="AK92" i="1"/>
  <c r="BQ92" i="1"/>
  <c r="AK90" i="1"/>
  <c r="BQ90" i="1"/>
  <c r="AK86" i="1"/>
  <c r="BQ86" i="1"/>
  <c r="AK84" i="1"/>
  <c r="BQ84" i="1"/>
  <c r="BS65" i="1"/>
  <c r="AK55" i="1"/>
  <c r="BQ55" i="1"/>
  <c r="AK51" i="1"/>
  <c r="BQ51" i="1"/>
  <c r="AW47" i="1"/>
  <c r="BQ47" i="1"/>
  <c r="BT47" i="1" s="1"/>
  <c r="AK45" i="1"/>
  <c r="BQ45" i="1"/>
  <c r="AK37" i="1"/>
  <c r="BQ37" i="1"/>
  <c r="AO114" i="1"/>
  <c r="AO30" i="1"/>
  <c r="AO89" i="1"/>
  <c r="AS133" i="1"/>
  <c r="AS49" i="1"/>
  <c r="AS58" i="1"/>
  <c r="BL86" i="1"/>
  <c r="BR86" i="1" s="1"/>
  <c r="BL112" i="1"/>
  <c r="BR112" i="1" s="1"/>
  <c r="BL51" i="1"/>
  <c r="BR51" i="1" s="1"/>
  <c r="AN147" i="1"/>
  <c r="AN117" i="1"/>
  <c r="AN77" i="1"/>
  <c r="AN41" i="1"/>
  <c r="AN144" i="1"/>
  <c r="AN104" i="1"/>
  <c r="AN56" i="1"/>
  <c r="AN18" i="1"/>
  <c r="AX33" i="1"/>
  <c r="AR99" i="1"/>
  <c r="AR49" i="1"/>
  <c r="AR142" i="1"/>
  <c r="AR82" i="1"/>
  <c r="BG67" i="1"/>
  <c r="BO67" i="1" s="1"/>
  <c r="BG113" i="1"/>
  <c r="BO113" i="1" s="1"/>
  <c r="AK150" i="1"/>
  <c r="BQ150" i="1"/>
  <c r="AK148" i="1"/>
  <c r="BQ148" i="1"/>
  <c r="AK131" i="1"/>
  <c r="BQ131" i="1"/>
  <c r="AK129" i="1"/>
  <c r="BQ129" i="1"/>
  <c r="AW127" i="1"/>
  <c r="BQ127" i="1"/>
  <c r="BT127" i="1" s="1"/>
  <c r="AK117" i="1"/>
  <c r="BQ117" i="1"/>
  <c r="BT117" i="1" s="1"/>
  <c r="AK115" i="1"/>
  <c r="BQ115" i="1"/>
  <c r="AK113" i="1"/>
  <c r="BQ113" i="1"/>
  <c r="BT113" i="1" s="1"/>
  <c r="AK107" i="1"/>
  <c r="BQ107" i="1"/>
  <c r="BS107" i="1" s="1"/>
  <c r="AK95" i="1"/>
  <c r="BQ95" i="1"/>
  <c r="BS95" i="1" s="1"/>
  <c r="AK89" i="1"/>
  <c r="BQ89" i="1"/>
  <c r="BS89" i="1" s="1"/>
  <c r="AK87" i="1"/>
  <c r="BQ87" i="1"/>
  <c r="AK85" i="1"/>
  <c r="BQ85" i="1"/>
  <c r="AK83" i="1"/>
  <c r="BQ83" i="1"/>
  <c r="BS83" i="1" s="1"/>
  <c r="BS76" i="1"/>
  <c r="AW46" i="1"/>
  <c r="BQ46" i="1"/>
  <c r="BS46" i="1" s="1"/>
  <c r="AK42" i="1"/>
  <c r="BQ42" i="1"/>
  <c r="BT42" i="1" s="1"/>
  <c r="AK40" i="1"/>
  <c r="BQ40" i="1"/>
  <c r="AK27" i="1"/>
  <c r="BQ27" i="1"/>
  <c r="BS12" i="1"/>
  <c r="AL95" i="1"/>
  <c r="AL153" i="1"/>
  <c r="AI153" i="1" s="1"/>
  <c r="AM76" i="1"/>
  <c r="AM113" i="1"/>
  <c r="AQ142" i="1"/>
  <c r="AQ28" i="1"/>
  <c r="AQ57" i="1"/>
  <c r="AU18" i="1"/>
  <c r="AU49" i="1"/>
  <c r="AU93" i="1"/>
  <c r="BG108" i="1"/>
  <c r="BO108" i="1" s="1"/>
  <c r="BS108" i="1" s="1"/>
  <c r="BH132" i="1"/>
  <c r="BP132" i="1" s="1"/>
  <c r="AL80" i="1"/>
  <c r="AL12" i="1"/>
  <c r="AM118" i="1"/>
  <c r="AM62" i="1"/>
  <c r="AM10" i="1"/>
  <c r="AM99" i="1"/>
  <c r="AM49" i="1"/>
  <c r="AQ124" i="1"/>
  <c r="AQ68" i="1"/>
  <c r="AQ16" i="1"/>
  <c r="AQ97" i="1"/>
  <c r="AQ47" i="1"/>
  <c r="AU33" i="1"/>
  <c r="AU10" i="1"/>
  <c r="AU63" i="1"/>
  <c r="AU102" i="1"/>
  <c r="AU139" i="1"/>
  <c r="BL66" i="1"/>
  <c r="BR66" i="1" s="1"/>
  <c r="BL134" i="1"/>
  <c r="BR134" i="1" s="1"/>
  <c r="AP149" i="1"/>
  <c r="AP103" i="1"/>
  <c r="AP65" i="1"/>
  <c r="AP29" i="1"/>
  <c r="AP136" i="1"/>
  <c r="AP78" i="1"/>
  <c r="AP24" i="1"/>
  <c r="AT14" i="1"/>
  <c r="AT40" i="1"/>
  <c r="AT66" i="1"/>
  <c r="AT94" i="1"/>
  <c r="AT122" i="1"/>
  <c r="AT150" i="1"/>
  <c r="BL148" i="1"/>
  <c r="BR148" i="1" s="1"/>
  <c r="BK52" i="1"/>
  <c r="AW52" i="1" s="1"/>
  <c r="BG102" i="1"/>
  <c r="BH106" i="1"/>
  <c r="BP106" i="1" s="1"/>
  <c r="BT106" i="1" s="1"/>
  <c r="AM138" i="1"/>
  <c r="AM24" i="1"/>
  <c r="AM61" i="1"/>
  <c r="AQ82" i="1"/>
  <c r="AQ109" i="1"/>
  <c r="AQ9" i="1"/>
  <c r="AU71" i="1"/>
  <c r="AU124" i="1"/>
  <c r="BH128" i="1"/>
  <c r="BP128" i="1" s="1"/>
  <c r="BT128" i="1" s="1"/>
  <c r="BG39" i="1"/>
  <c r="BO39" i="1" s="1"/>
  <c r="AM108" i="1"/>
  <c r="AM46" i="1"/>
  <c r="AM145" i="1"/>
  <c r="AM87" i="1"/>
  <c r="AQ112" i="1"/>
  <c r="AQ54" i="1"/>
  <c r="AQ143" i="1"/>
  <c r="AQ85" i="1"/>
  <c r="AQ35" i="1"/>
  <c r="AU44" i="1"/>
  <c r="AU26" i="1"/>
  <c r="AU78" i="1"/>
  <c r="AU107" i="1"/>
  <c r="AU147" i="1"/>
  <c r="BG134" i="1"/>
  <c r="BO134" i="1" s="1"/>
  <c r="BL107" i="1"/>
  <c r="BR107" i="1" s="1"/>
  <c r="AP133" i="1"/>
  <c r="AP87" i="1"/>
  <c r="AP49" i="1"/>
  <c r="AP154" i="1"/>
  <c r="AP112" i="1"/>
  <c r="AT19" i="1"/>
  <c r="AT44" i="1"/>
  <c r="AT70" i="1"/>
  <c r="AT101" i="1"/>
  <c r="AT128" i="1"/>
  <c r="BK56" i="1"/>
  <c r="BG126" i="1"/>
  <c r="BG94" i="1"/>
  <c r="BK141" i="1"/>
  <c r="BL141" i="1"/>
  <c r="BR141" i="1" s="1"/>
  <c r="BK139" i="1"/>
  <c r="BL139" i="1"/>
  <c r="BR139" i="1" s="1"/>
  <c r="BG130" i="1"/>
  <c r="BH130" i="1"/>
  <c r="BH100" i="1"/>
  <c r="BP100" i="1" s="1"/>
  <c r="BG100" i="1"/>
  <c r="BO100" i="1" s="1"/>
  <c r="BH92" i="1"/>
  <c r="BP92" i="1" s="1"/>
  <c r="BG92" i="1"/>
  <c r="BO92" i="1" s="1"/>
  <c r="BG90" i="1"/>
  <c r="BO90" i="1" s="1"/>
  <c r="BS90" i="1" s="1"/>
  <c r="BH90" i="1"/>
  <c r="BP90" i="1" s="1"/>
  <c r="BH86" i="1"/>
  <c r="BG86" i="1"/>
  <c r="BO86" i="1" s="1"/>
  <c r="BG84" i="1"/>
  <c r="BO84" i="1" s="1"/>
  <c r="BS84" i="1" s="1"/>
  <c r="BH84" i="1"/>
  <c r="BG82" i="1"/>
  <c r="BH82" i="1"/>
  <c r="BK78" i="1"/>
  <c r="BL78" i="1"/>
  <c r="BR78" i="1" s="1"/>
  <c r="BK72" i="1"/>
  <c r="BL72" i="1"/>
  <c r="BR72" i="1" s="1"/>
  <c r="BK70" i="1"/>
  <c r="BL70" i="1"/>
  <c r="BR70" i="1" s="1"/>
  <c r="BK68" i="1"/>
  <c r="AW68" i="1" s="1"/>
  <c r="BL68" i="1"/>
  <c r="BR68" i="1" s="1"/>
  <c r="BK60" i="1"/>
  <c r="AW60" i="1" s="1"/>
  <c r="BL60" i="1"/>
  <c r="BR60" i="1" s="1"/>
  <c r="BG28" i="1"/>
  <c r="BO28" i="1" s="1"/>
  <c r="BH28" i="1"/>
  <c r="BK23" i="1"/>
  <c r="AW23" i="1" s="1"/>
  <c r="BL23" i="1"/>
  <c r="BR23" i="1" s="1"/>
  <c r="BK20" i="1"/>
  <c r="BL20" i="1"/>
  <c r="BR20" i="1" s="1"/>
  <c r="BK18" i="1"/>
  <c r="AW18" i="1" s="1"/>
  <c r="BL18" i="1"/>
  <c r="BR18" i="1" s="1"/>
  <c r="BK16" i="1"/>
  <c r="BL16" i="1"/>
  <c r="BR16" i="1" s="1"/>
  <c r="AM13" i="1"/>
  <c r="AM27" i="1"/>
  <c r="AM35" i="1"/>
  <c r="AM45" i="1"/>
  <c r="AM53" i="1"/>
  <c r="AM63" i="1"/>
  <c r="AM71" i="1"/>
  <c r="AM83" i="1"/>
  <c r="AM91" i="1"/>
  <c r="AM101" i="1"/>
  <c r="AM109" i="1"/>
  <c r="AM123" i="1"/>
  <c r="AM139" i="1"/>
  <c r="AM147" i="1"/>
  <c r="AM8" i="1"/>
  <c r="AM18" i="1"/>
  <c r="AM28" i="1"/>
  <c r="AM36" i="1"/>
  <c r="AM44" i="1"/>
  <c r="AM56" i="1"/>
  <c r="AM68" i="1"/>
  <c r="AM78" i="1"/>
  <c r="AM92" i="1"/>
  <c r="AM104" i="1"/>
  <c r="AM112" i="1"/>
  <c r="AM122" i="1"/>
  <c r="AM136" i="1"/>
  <c r="AM144" i="1"/>
  <c r="AM152" i="1"/>
  <c r="AM132" i="1"/>
  <c r="AM106" i="1"/>
  <c r="AM72" i="1"/>
  <c r="AM42" i="1"/>
  <c r="AM20" i="1"/>
  <c r="AM143" i="1"/>
  <c r="AM107" i="1"/>
  <c r="AM85" i="1"/>
  <c r="AM57" i="1"/>
  <c r="AM33" i="1"/>
  <c r="AQ138" i="1"/>
  <c r="AQ110" i="1"/>
  <c r="AQ78" i="1"/>
  <c r="AQ46" i="1"/>
  <c r="AQ26" i="1"/>
  <c r="AQ141" i="1"/>
  <c r="AQ105" i="1"/>
  <c r="AQ83" i="1"/>
  <c r="AQ55" i="1"/>
  <c r="AQ31" i="1"/>
  <c r="AQ7" i="1"/>
  <c r="AU25" i="1"/>
  <c r="AU46" i="1"/>
  <c r="AU73" i="1"/>
  <c r="AU30" i="1"/>
  <c r="AU53" i="1"/>
  <c r="AU82" i="1"/>
  <c r="AU96" i="1"/>
  <c r="AU108" i="1"/>
  <c r="AU142" i="1"/>
  <c r="BH153" i="1"/>
  <c r="BH98" i="1"/>
  <c r="G98" i="1" s="1"/>
  <c r="U98" i="1" s="1"/>
  <c r="BH116" i="1"/>
  <c r="BK146" i="1"/>
  <c r="BL146" i="1"/>
  <c r="BR146" i="1" s="1"/>
  <c r="BH141" i="1"/>
  <c r="BG141" i="1"/>
  <c r="BK135" i="1"/>
  <c r="BL135" i="1"/>
  <c r="BR135" i="1" s="1"/>
  <c r="BL133" i="1"/>
  <c r="BR133" i="1" s="1"/>
  <c r="BK133" i="1"/>
  <c r="BK111" i="1"/>
  <c r="BL111" i="1"/>
  <c r="BR111" i="1" s="1"/>
  <c r="BH66" i="1"/>
  <c r="BP66" i="1" s="1"/>
  <c r="BG66" i="1"/>
  <c r="BG64" i="1"/>
  <c r="BH64" i="1"/>
  <c r="BP64" i="1" s="1"/>
  <c r="BG62" i="1"/>
  <c r="BO62" i="1" s="1"/>
  <c r="BH62" i="1"/>
  <c r="BK58" i="1"/>
  <c r="BL58" i="1"/>
  <c r="BR58" i="1" s="1"/>
  <c r="BK54" i="1"/>
  <c r="BL54" i="1"/>
  <c r="BR54" i="1" s="1"/>
  <c r="BH35" i="1"/>
  <c r="BG35" i="1"/>
  <c r="BO35" i="1" s="1"/>
  <c r="BS35" i="1" s="1"/>
  <c r="BK30" i="1"/>
  <c r="BL30" i="1"/>
  <c r="BR30" i="1" s="1"/>
  <c r="AP8" i="1"/>
  <c r="AP16" i="1"/>
  <c r="AP26" i="1"/>
  <c r="AP34" i="1"/>
  <c r="AP42" i="1"/>
  <c r="AP54" i="1"/>
  <c r="AP66" i="1"/>
  <c r="AP76" i="1"/>
  <c r="AP90" i="1"/>
  <c r="AP102" i="1"/>
  <c r="AP110" i="1"/>
  <c r="AP118" i="1"/>
  <c r="AP18" i="1"/>
  <c r="AP30" i="1"/>
  <c r="AP40" i="1"/>
  <c r="AP56" i="1"/>
  <c r="AP70" i="1"/>
  <c r="AP86" i="1"/>
  <c r="AP104" i="1"/>
  <c r="AP114" i="1"/>
  <c r="AP128" i="1"/>
  <c r="AP140" i="1"/>
  <c r="AP148" i="1"/>
  <c r="AP7" i="1"/>
  <c r="AP25" i="1"/>
  <c r="AP33" i="1"/>
  <c r="AP43" i="1"/>
  <c r="AP51" i="1"/>
  <c r="AP61" i="1"/>
  <c r="AP69" i="1"/>
  <c r="AP79" i="1"/>
  <c r="AP89" i="1"/>
  <c r="AP99" i="1"/>
  <c r="AP107" i="1"/>
  <c r="AP121" i="1"/>
  <c r="AP137" i="1"/>
  <c r="AP145" i="1"/>
  <c r="AP10" i="1"/>
  <c r="AP20" i="1"/>
  <c r="AP32" i="1"/>
  <c r="AP44" i="1"/>
  <c r="AP58" i="1"/>
  <c r="AP72" i="1"/>
  <c r="AP92" i="1"/>
  <c r="AP106" i="1"/>
  <c r="AP116" i="1"/>
  <c r="AP132" i="1"/>
  <c r="AP142" i="1"/>
  <c r="AP150" i="1"/>
  <c r="AP13" i="1"/>
  <c r="AP27" i="1"/>
  <c r="AP35" i="1"/>
  <c r="AP45" i="1"/>
  <c r="AP53" i="1"/>
  <c r="AP63" i="1"/>
  <c r="AP71" i="1"/>
  <c r="AP83" i="1"/>
  <c r="AP91" i="1"/>
  <c r="AP101" i="1"/>
  <c r="AP109" i="1"/>
  <c r="AP123" i="1"/>
  <c r="AP139" i="1"/>
  <c r="AP147" i="1"/>
  <c r="AM154" i="1"/>
  <c r="AM142" i="1"/>
  <c r="AM128" i="1"/>
  <c r="AM114" i="1"/>
  <c r="AM102" i="1"/>
  <c r="AM86" i="1"/>
  <c r="AM70" i="1"/>
  <c r="AM54" i="1"/>
  <c r="AM40" i="1"/>
  <c r="AM30" i="1"/>
  <c r="AM16" i="1"/>
  <c r="AM151" i="1"/>
  <c r="AM141" i="1"/>
  <c r="AM121" i="1"/>
  <c r="AM105" i="1"/>
  <c r="AM93" i="1"/>
  <c r="AM79" i="1"/>
  <c r="AM67" i="1"/>
  <c r="AM55" i="1"/>
  <c r="AM43" i="1"/>
  <c r="AM31" i="1"/>
  <c r="AM17" i="1"/>
  <c r="AQ146" i="1"/>
  <c r="AQ136" i="1"/>
  <c r="AQ118" i="1"/>
  <c r="AQ106" i="1"/>
  <c r="AQ92" i="1"/>
  <c r="AQ76" i="1"/>
  <c r="AQ58" i="1"/>
  <c r="AQ44" i="1"/>
  <c r="AQ34" i="1"/>
  <c r="AQ20" i="1"/>
  <c r="AQ149" i="1"/>
  <c r="AQ139" i="1"/>
  <c r="AQ117" i="1"/>
  <c r="AQ103" i="1"/>
  <c r="AQ91" i="1"/>
  <c r="AQ77" i="1"/>
  <c r="AQ65" i="1"/>
  <c r="AQ53" i="1"/>
  <c r="AQ41" i="1"/>
  <c r="AQ29" i="1"/>
  <c r="AU13" i="1"/>
  <c r="AU27" i="1"/>
  <c r="AU37" i="1"/>
  <c r="AU51" i="1"/>
  <c r="AU65" i="1"/>
  <c r="AU77" i="1"/>
  <c r="AU19" i="1"/>
  <c r="AU32" i="1"/>
  <c r="AU43" i="1"/>
  <c r="AU57" i="1"/>
  <c r="AU70" i="1"/>
  <c r="AU83" i="1"/>
  <c r="AU91" i="1"/>
  <c r="AU97" i="1"/>
  <c r="AU104" i="1"/>
  <c r="AU110" i="1"/>
  <c r="AU118" i="1"/>
  <c r="AU133" i="1"/>
  <c r="AU143" i="1"/>
  <c r="BL46" i="1"/>
  <c r="BR46" i="1" s="1"/>
  <c r="BL76" i="1"/>
  <c r="BR76" i="1" s="1"/>
  <c r="BL27" i="1"/>
  <c r="BR27" i="1" s="1"/>
  <c r="BL83" i="1"/>
  <c r="BR83" i="1" s="1"/>
  <c r="BL127" i="1"/>
  <c r="BR127" i="1" s="1"/>
  <c r="AP143" i="1"/>
  <c r="AP117" i="1"/>
  <c r="AP97" i="1"/>
  <c r="AP77" i="1"/>
  <c r="AP57" i="1"/>
  <c r="AP41" i="1"/>
  <c r="AP19" i="1"/>
  <c r="AP146" i="1"/>
  <c r="AP124" i="1"/>
  <c r="AP96" i="1"/>
  <c r="AP68" i="1"/>
  <c r="AP38" i="1"/>
  <c r="AP9" i="1"/>
  <c r="AT20" i="1"/>
  <c r="AT34" i="1"/>
  <c r="AT45" i="1"/>
  <c r="AT58" i="1"/>
  <c r="AT72" i="1"/>
  <c r="AT87" i="1"/>
  <c r="AT102" i="1"/>
  <c r="AT114" i="1"/>
  <c r="AT132" i="1"/>
  <c r="BH149" i="1"/>
  <c r="BL42" i="1"/>
  <c r="BR42" i="1" s="1"/>
  <c r="BL29" i="1"/>
  <c r="BR29" i="1" s="1"/>
  <c r="BG60" i="1"/>
  <c r="BL129" i="1"/>
  <c r="BR129" i="1" s="1"/>
  <c r="BL95" i="1"/>
  <c r="BR95" i="1" s="1"/>
  <c r="BL64" i="1"/>
  <c r="BR64" i="1" s="1"/>
  <c r="BG26" i="1"/>
  <c r="BO26" i="1" s="1"/>
  <c r="BH136" i="1"/>
  <c r="BG55" i="1"/>
  <c r="BO55" i="1" s="1"/>
  <c r="BH55" i="1"/>
  <c r="BP55" i="1" s="1"/>
  <c r="BT55" i="1" s="1"/>
  <c r="BH51" i="1"/>
  <c r="BG51" i="1"/>
  <c r="BO51" i="1" s="1"/>
  <c r="BG49" i="1"/>
  <c r="BO49" i="1" s="1"/>
  <c r="BH49" i="1"/>
  <c r="BP49" i="1" s="1"/>
  <c r="BG45" i="1"/>
  <c r="BO45" i="1" s="1"/>
  <c r="BH45" i="1"/>
  <c r="BP45" i="1" s="1"/>
  <c r="AU154" i="1"/>
  <c r="AU149" i="1"/>
  <c r="AU145" i="1"/>
  <c r="AU141" i="1"/>
  <c r="AU137" i="1"/>
  <c r="AU128" i="1"/>
  <c r="AU122" i="1"/>
  <c r="AU116" i="1"/>
  <c r="AU152" i="1"/>
  <c r="AU148" i="1"/>
  <c r="AU144" i="1"/>
  <c r="AU140" i="1"/>
  <c r="AU136" i="1"/>
  <c r="AU125" i="1"/>
  <c r="AU121" i="1"/>
  <c r="AU114" i="1"/>
  <c r="AU109" i="1"/>
  <c r="AU105" i="1"/>
  <c r="AU101" i="1"/>
  <c r="AU94" i="1"/>
  <c r="AU90" i="1"/>
  <c r="AU85" i="1"/>
  <c r="AU76" i="1"/>
  <c r="AU66" i="1"/>
  <c r="AU55" i="1"/>
  <c r="AU45" i="1"/>
  <c r="AU36" i="1"/>
  <c r="AU28" i="1"/>
  <c r="AU17" i="1"/>
  <c r="AU79" i="1"/>
  <c r="AU69" i="1"/>
  <c r="AU58" i="1"/>
  <c r="AU48" i="1"/>
  <c r="AU40" i="1"/>
  <c r="AU31" i="1"/>
  <c r="AU20" i="1"/>
  <c r="AU9" i="1"/>
  <c r="AQ8" i="1"/>
  <c r="AQ25" i="1"/>
  <c r="AQ33" i="1"/>
  <c r="AQ43" i="1"/>
  <c r="AQ51" i="1"/>
  <c r="AQ61" i="1"/>
  <c r="AQ69" i="1"/>
  <c r="AQ79" i="1"/>
  <c r="AQ89" i="1"/>
  <c r="AQ99" i="1"/>
  <c r="AQ107" i="1"/>
  <c r="AQ121" i="1"/>
  <c r="AQ137" i="1"/>
  <c r="AQ145" i="1"/>
  <c r="AQ10" i="1"/>
  <c r="AQ24" i="1"/>
  <c r="AQ32" i="1"/>
  <c r="AQ40" i="1"/>
  <c r="AQ48" i="1"/>
  <c r="AQ62" i="1"/>
  <c r="AQ72" i="1"/>
  <c r="AQ86" i="1"/>
  <c r="AQ96" i="1"/>
  <c r="AQ108" i="1"/>
  <c r="AQ116" i="1"/>
  <c r="AQ128" i="1"/>
  <c r="AQ140" i="1"/>
  <c r="AQ148" i="1"/>
  <c r="AM146" i="1"/>
  <c r="AM116" i="1"/>
  <c r="AM90" i="1"/>
  <c r="AM58" i="1"/>
  <c r="AM32" i="1"/>
  <c r="AM7" i="1"/>
  <c r="AM125" i="1"/>
  <c r="AM97" i="1"/>
  <c r="AM69" i="1"/>
  <c r="AM47" i="1"/>
  <c r="AM19" i="1"/>
  <c r="AQ150" i="1"/>
  <c r="AQ122" i="1"/>
  <c r="AQ94" i="1"/>
  <c r="AQ66" i="1"/>
  <c r="AQ36" i="1"/>
  <c r="AQ151" i="1"/>
  <c r="AQ123" i="1"/>
  <c r="AQ93" i="1"/>
  <c r="AQ67" i="1"/>
  <c r="AQ45" i="1"/>
  <c r="AQ17" i="1"/>
  <c r="AU7" i="1"/>
  <c r="AU35" i="1"/>
  <c r="AU62" i="1"/>
  <c r="AU14" i="1"/>
  <c r="AU41" i="1"/>
  <c r="AU68" i="1"/>
  <c r="AU89" i="1"/>
  <c r="AU103" i="1"/>
  <c r="AU117" i="1"/>
  <c r="AU132" i="1"/>
  <c r="AU150" i="1"/>
  <c r="BL74" i="1"/>
  <c r="BR74" i="1" s="1"/>
  <c r="BH112" i="1"/>
  <c r="BL12" i="1"/>
  <c r="BR12" i="1" s="1"/>
  <c r="BH124" i="1"/>
  <c r="BH41" i="1"/>
  <c r="BG147" i="1"/>
  <c r="BK152" i="1"/>
  <c r="AW152" i="1" s="1"/>
  <c r="BL152" i="1"/>
  <c r="BR152" i="1" s="1"/>
  <c r="BL144" i="1"/>
  <c r="BR144" i="1" s="1"/>
  <c r="BK144" i="1"/>
  <c r="BG139" i="1"/>
  <c r="BO139" i="1" s="1"/>
  <c r="BH139" i="1"/>
  <c r="BK125" i="1"/>
  <c r="BL125" i="1"/>
  <c r="BR125" i="1" s="1"/>
  <c r="BK123" i="1"/>
  <c r="BL123" i="1"/>
  <c r="BR123" i="1" s="1"/>
  <c r="BK121" i="1"/>
  <c r="BL121" i="1"/>
  <c r="BR121" i="1" s="1"/>
  <c r="BK119" i="1"/>
  <c r="AW119" i="1" s="1"/>
  <c r="BL119" i="1"/>
  <c r="BR119" i="1" s="1"/>
  <c r="BK105" i="1"/>
  <c r="BL105" i="1"/>
  <c r="BR105" i="1" s="1"/>
  <c r="BK99" i="1"/>
  <c r="BL99" i="1"/>
  <c r="BR99" i="1" s="1"/>
  <c r="BK93" i="1"/>
  <c r="BL93" i="1"/>
  <c r="BR93" i="1" s="1"/>
  <c r="BK81" i="1"/>
  <c r="BL81" i="1"/>
  <c r="BR81" i="1" s="1"/>
  <c r="BG72" i="1"/>
  <c r="BH72" i="1"/>
  <c r="BP72" i="1" s="1"/>
  <c r="BH70" i="1"/>
  <c r="BP70" i="1" s="1"/>
  <c r="BG70" i="1"/>
  <c r="BO70" i="1" s="1"/>
  <c r="BK44" i="1"/>
  <c r="BL44" i="1"/>
  <c r="BR44" i="1" s="1"/>
  <c r="BL24" i="1"/>
  <c r="BR24" i="1" s="1"/>
  <c r="BK24" i="1"/>
  <c r="BG20" i="1"/>
  <c r="BH20" i="1"/>
  <c r="BG18" i="1"/>
  <c r="BO18" i="1" s="1"/>
  <c r="BH18" i="1"/>
  <c r="BP18" i="1" s="1"/>
  <c r="BG16" i="1"/>
  <c r="BO16" i="1" s="1"/>
  <c r="BH16" i="1"/>
  <c r="BP16" i="1" s="1"/>
  <c r="BH14" i="1"/>
  <c r="BP14" i="1" s="1"/>
  <c r="BG14" i="1"/>
  <c r="BO14" i="1" s="1"/>
  <c r="BS14" i="1" s="1"/>
  <c r="BH10" i="1"/>
  <c r="BG10" i="1"/>
  <c r="BO10" i="1" s="1"/>
  <c r="AT151" i="1"/>
  <c r="AT147" i="1"/>
  <c r="AT143" i="1"/>
  <c r="AT139" i="1"/>
  <c r="AT133" i="1"/>
  <c r="AT124" i="1"/>
  <c r="AT118" i="1"/>
  <c r="AT113" i="1"/>
  <c r="AT108" i="1"/>
  <c r="AT104" i="1"/>
  <c r="AT99" i="1"/>
  <c r="AT93" i="1"/>
  <c r="AT89" i="1"/>
  <c r="AT83" i="1"/>
  <c r="AT77" i="1"/>
  <c r="AT71" i="1"/>
  <c r="AT67" i="1"/>
  <c r="AT62" i="1"/>
  <c r="AT56" i="1"/>
  <c r="AT51" i="1"/>
  <c r="AT46" i="1"/>
  <c r="AT42" i="1"/>
  <c r="AT37" i="1"/>
  <c r="AT33" i="1"/>
  <c r="AT29" i="1"/>
  <c r="AT25" i="1"/>
  <c r="AT18" i="1"/>
  <c r="AT13" i="1"/>
  <c r="AT7" i="1"/>
  <c r="AT154" i="1"/>
  <c r="AT148" i="1"/>
  <c r="AT142" i="1"/>
  <c r="AT137" i="1"/>
  <c r="AT125" i="1"/>
  <c r="AT117" i="1"/>
  <c r="AT110" i="1"/>
  <c r="AT105" i="1"/>
  <c r="AT97" i="1"/>
  <c r="AT91" i="1"/>
  <c r="AT85" i="1"/>
  <c r="AT76" i="1"/>
  <c r="AT69" i="1"/>
  <c r="AT63" i="1"/>
  <c r="AT55" i="1"/>
  <c r="AT48" i="1"/>
  <c r="AT43" i="1"/>
  <c r="AT36" i="1"/>
  <c r="AT31" i="1"/>
  <c r="AT26" i="1"/>
  <c r="AT17" i="1"/>
  <c r="AT9" i="1"/>
  <c r="AT152" i="1"/>
  <c r="AT146" i="1"/>
  <c r="AT141" i="1"/>
  <c r="AT136" i="1"/>
  <c r="AT123" i="1"/>
  <c r="AT116" i="1"/>
  <c r="AT109" i="1"/>
  <c r="AT103" i="1"/>
  <c r="AT96" i="1"/>
  <c r="AT90" i="1"/>
  <c r="AT82" i="1"/>
  <c r="AT73" i="1"/>
  <c r="AT68" i="1"/>
  <c r="AT61" i="1"/>
  <c r="AT54" i="1"/>
  <c r="AT47" i="1"/>
  <c r="AT41" i="1"/>
  <c r="AT35" i="1"/>
  <c r="AT30" i="1"/>
  <c r="AT24" i="1"/>
  <c r="AT16" i="1"/>
  <c r="AT8" i="1"/>
  <c r="AL134" i="1"/>
  <c r="AI134" i="1" s="1"/>
  <c r="AM150" i="1"/>
  <c r="AM140" i="1"/>
  <c r="AM124" i="1"/>
  <c r="AM110" i="1"/>
  <c r="AM96" i="1"/>
  <c r="AM82" i="1"/>
  <c r="AM66" i="1"/>
  <c r="AM48" i="1"/>
  <c r="AM38" i="1"/>
  <c r="AM26" i="1"/>
  <c r="AM14" i="1"/>
  <c r="AM149" i="1"/>
  <c r="AM137" i="1"/>
  <c r="AM117" i="1"/>
  <c r="AM103" i="1"/>
  <c r="AM89" i="1"/>
  <c r="AM77" i="1"/>
  <c r="AM65" i="1"/>
  <c r="AM51" i="1"/>
  <c r="AM41" i="1"/>
  <c r="AM29" i="1"/>
  <c r="AM9" i="1"/>
  <c r="AQ154" i="1"/>
  <c r="AQ144" i="1"/>
  <c r="AQ132" i="1"/>
  <c r="AQ114" i="1"/>
  <c r="AQ104" i="1"/>
  <c r="AQ90" i="1"/>
  <c r="AQ70" i="1"/>
  <c r="AQ56" i="1"/>
  <c r="AQ42" i="1"/>
  <c r="AQ30" i="1"/>
  <c r="AQ18" i="1"/>
  <c r="AQ147" i="1"/>
  <c r="AQ133" i="1"/>
  <c r="AQ113" i="1"/>
  <c r="AQ101" i="1"/>
  <c r="AQ87" i="1"/>
  <c r="AQ73" i="1"/>
  <c r="AQ63" i="1"/>
  <c r="AQ49" i="1"/>
  <c r="AQ37" i="1"/>
  <c r="AQ27" i="1"/>
  <c r="AQ13" i="1"/>
  <c r="AU16" i="1"/>
  <c r="AU29" i="1"/>
  <c r="AU42" i="1"/>
  <c r="AU54" i="1"/>
  <c r="AU67" i="1"/>
  <c r="AU8" i="1"/>
  <c r="AU24" i="1"/>
  <c r="AU34" i="1"/>
  <c r="AU47" i="1"/>
  <c r="AU61" i="1"/>
  <c r="AU72" i="1"/>
  <c r="AU86" i="1"/>
  <c r="AU92" i="1"/>
  <c r="AU99" i="1"/>
  <c r="AU106" i="1"/>
  <c r="AU112" i="1"/>
  <c r="AU123" i="1"/>
  <c r="AU138" i="1"/>
  <c r="AU146" i="1"/>
  <c r="BL8" i="1"/>
  <c r="BR8" i="1" s="1"/>
  <c r="BL62" i="1"/>
  <c r="BR62" i="1" s="1"/>
  <c r="BL150" i="1"/>
  <c r="BR150" i="1" s="1"/>
  <c r="BH76" i="1"/>
  <c r="BP76" i="1" s="1"/>
  <c r="BT76" i="1" s="1"/>
  <c r="BL35" i="1"/>
  <c r="BR35" i="1" s="1"/>
  <c r="BL87" i="1"/>
  <c r="BR87" i="1" s="1"/>
  <c r="BL131" i="1"/>
  <c r="BR131" i="1" s="1"/>
  <c r="AP141" i="1"/>
  <c r="AP113" i="1"/>
  <c r="AP93" i="1"/>
  <c r="AP73" i="1"/>
  <c r="AP55" i="1"/>
  <c r="AP37" i="1"/>
  <c r="AP17" i="1"/>
  <c r="AP144" i="1"/>
  <c r="AP122" i="1"/>
  <c r="AP94" i="1"/>
  <c r="AP62" i="1"/>
  <c r="AP36" i="1"/>
  <c r="AP14" i="1"/>
  <c r="AT10" i="1"/>
  <c r="AT27" i="1"/>
  <c r="AT38" i="1"/>
  <c r="AT49" i="1"/>
  <c r="AT65" i="1"/>
  <c r="AT78" i="1"/>
  <c r="AT92" i="1"/>
  <c r="AT106" i="1"/>
  <c r="AT121" i="1"/>
  <c r="AT138" i="1"/>
  <c r="AT149" i="1"/>
  <c r="BH122" i="1"/>
  <c r="BP122" i="1" s="1"/>
  <c r="BL115" i="1"/>
  <c r="BR115" i="1" s="1"/>
  <c r="BL113" i="1"/>
  <c r="BR113" i="1" s="1"/>
  <c r="BL89" i="1"/>
  <c r="BR89" i="1" s="1"/>
  <c r="BH12" i="1"/>
  <c r="BL85" i="1"/>
  <c r="BR85" i="1" s="1"/>
  <c r="BG43" i="1"/>
  <c r="BG74" i="1"/>
  <c r="BO74" i="1" s="1"/>
  <c r="BG78" i="1"/>
  <c r="BO78" i="1" s="1"/>
  <c r="G102" i="1"/>
  <c r="V102" i="1" s="1"/>
  <c r="AL135" i="1"/>
  <c r="AL130" i="1"/>
  <c r="AL127" i="1"/>
  <c r="AL126" i="1"/>
  <c r="AL119" i="1"/>
  <c r="AL100" i="1"/>
  <c r="AL98" i="1"/>
  <c r="AL88" i="1"/>
  <c r="AL81" i="1"/>
  <c r="AL74" i="1"/>
  <c r="AL59" i="1"/>
  <c r="AL52" i="1"/>
  <c r="AL50" i="1"/>
  <c r="AL39" i="1"/>
  <c r="AL23" i="1"/>
  <c r="BK138" i="1"/>
  <c r="BL138" i="1"/>
  <c r="BR138" i="1" s="1"/>
  <c r="BH135" i="1"/>
  <c r="BG135" i="1"/>
  <c r="BG131" i="1"/>
  <c r="BO131" i="1" s="1"/>
  <c r="BH131" i="1"/>
  <c r="BH125" i="1"/>
  <c r="BG125" i="1"/>
  <c r="BG123" i="1"/>
  <c r="BO123" i="1" s="1"/>
  <c r="BH123" i="1"/>
  <c r="BP123" i="1" s="1"/>
  <c r="BG115" i="1"/>
  <c r="BO115" i="1" s="1"/>
  <c r="BH115" i="1"/>
  <c r="BG105" i="1"/>
  <c r="BO105" i="1" s="1"/>
  <c r="BH105" i="1"/>
  <c r="BP105" i="1" s="1"/>
  <c r="BK61" i="1"/>
  <c r="BL61" i="1"/>
  <c r="BR61" i="1" s="1"/>
  <c r="BG58" i="1"/>
  <c r="BO58" i="1" s="1"/>
  <c r="BH58" i="1"/>
  <c r="BG50" i="1"/>
  <c r="BO50" i="1" s="1"/>
  <c r="BH50" i="1"/>
  <c r="BG44" i="1"/>
  <c r="BH44" i="1"/>
  <c r="BP44" i="1" s="1"/>
  <c r="BG40" i="1"/>
  <c r="BO40" i="1" s="1"/>
  <c r="BH40" i="1"/>
  <c r="BP40" i="1" s="1"/>
  <c r="BT40" i="1" s="1"/>
  <c r="BG38" i="1"/>
  <c r="BO38" i="1" s="1"/>
  <c r="BH38" i="1"/>
  <c r="BP38" i="1" s="1"/>
  <c r="BK36" i="1"/>
  <c r="BL36" i="1"/>
  <c r="BR36" i="1" s="1"/>
  <c r="BK34" i="1"/>
  <c r="BL34" i="1"/>
  <c r="BR34" i="1" s="1"/>
  <c r="BK32" i="1"/>
  <c r="BL32" i="1"/>
  <c r="BR32" i="1" s="1"/>
  <c r="BK31" i="1"/>
  <c r="AW31" i="1" s="1"/>
  <c r="BL31" i="1"/>
  <c r="BR31" i="1" s="1"/>
  <c r="BG30" i="1"/>
  <c r="BO30" i="1" s="1"/>
  <c r="BH30" i="1"/>
  <c r="BH27" i="1"/>
  <c r="BP27" i="1" s="1"/>
  <c r="BG27" i="1"/>
  <c r="BO27" i="1" s="1"/>
  <c r="BS27" i="1" s="1"/>
  <c r="BG24" i="1"/>
  <c r="BO24" i="1" s="1"/>
  <c r="BH24" i="1"/>
  <c r="BK21" i="1"/>
  <c r="AW21" i="1" s="1"/>
  <c r="BL21" i="1"/>
  <c r="BR21" i="1" s="1"/>
  <c r="BK19" i="1"/>
  <c r="BL19" i="1"/>
  <c r="BR19" i="1" s="1"/>
  <c r="BL17" i="1"/>
  <c r="BR17" i="1" s="1"/>
  <c r="BK17" i="1"/>
  <c r="BK9" i="1"/>
  <c r="BL9" i="1"/>
  <c r="BR9" i="1" s="1"/>
  <c r="AO7" i="1"/>
  <c r="AO17" i="1"/>
  <c r="AO29" i="1"/>
  <c r="AO37" i="1"/>
  <c r="AO47" i="1"/>
  <c r="AO55" i="1"/>
  <c r="AO65" i="1"/>
  <c r="AO73" i="1"/>
  <c r="AO85" i="1"/>
  <c r="AO93" i="1"/>
  <c r="AO103" i="1"/>
  <c r="AO113" i="1"/>
  <c r="AO125" i="1"/>
  <c r="AO141" i="1"/>
  <c r="AO149" i="1"/>
  <c r="AO16" i="1"/>
  <c r="AO26" i="1"/>
  <c r="AO34" i="1"/>
  <c r="AO42" i="1"/>
  <c r="AO54" i="1"/>
  <c r="AO66" i="1"/>
  <c r="AO76" i="1"/>
  <c r="AO90" i="1"/>
  <c r="AO102" i="1"/>
  <c r="AO110" i="1"/>
  <c r="AO118" i="1"/>
  <c r="AO132" i="1"/>
  <c r="AO142" i="1"/>
  <c r="AO150" i="1"/>
  <c r="AO9" i="1"/>
  <c r="AO19" i="1"/>
  <c r="AO31" i="1"/>
  <c r="AO41" i="1"/>
  <c r="AO49" i="1"/>
  <c r="AO57" i="1"/>
  <c r="AO67" i="1"/>
  <c r="AO77" i="1"/>
  <c r="AO87" i="1"/>
  <c r="AO97" i="1"/>
  <c r="AO105" i="1"/>
  <c r="AO117" i="1"/>
  <c r="AO133" i="1"/>
  <c r="AO143" i="1"/>
  <c r="AO151" i="1"/>
  <c r="AO18" i="1"/>
  <c r="AO28" i="1"/>
  <c r="AO36" i="1"/>
  <c r="AO44" i="1"/>
  <c r="AO56" i="1"/>
  <c r="AO68" i="1"/>
  <c r="AO78" i="1"/>
  <c r="AO92" i="1"/>
  <c r="AO104" i="1"/>
  <c r="AO112" i="1"/>
  <c r="AO122" i="1"/>
  <c r="AO136" i="1"/>
  <c r="AO144" i="1"/>
  <c r="AO152" i="1"/>
  <c r="AL131" i="1"/>
  <c r="AI131" i="1" s="1"/>
  <c r="AL111" i="1"/>
  <c r="AL75" i="1"/>
  <c r="AO128" i="1"/>
  <c r="AO86" i="1"/>
  <c r="AO40" i="1"/>
  <c r="AO24" i="1"/>
  <c r="AO123" i="1"/>
  <c r="AO83" i="1"/>
  <c r="AO45" i="1"/>
  <c r="AO27" i="1"/>
  <c r="AS149" i="1"/>
  <c r="AS125" i="1"/>
  <c r="AS85" i="1"/>
  <c r="AS65" i="1"/>
  <c r="AS29" i="1"/>
  <c r="AS138" i="1"/>
  <c r="AS94" i="1"/>
  <c r="AS10" i="1"/>
  <c r="G127" i="1"/>
  <c r="AA127" i="1" s="1"/>
  <c r="BH107" i="1"/>
  <c r="AX64" i="1"/>
  <c r="BH83" i="1"/>
  <c r="BP83" i="1" s="1"/>
  <c r="BT83" i="1" s="1"/>
  <c r="AL129" i="1"/>
  <c r="AL120" i="1"/>
  <c r="AL115" i="1"/>
  <c r="AI115" i="1" s="1"/>
  <c r="AL84" i="1"/>
  <c r="AL64" i="1"/>
  <c r="AI64" i="1" s="1"/>
  <c r="AL60" i="1"/>
  <c r="AL22" i="1"/>
  <c r="AL21" i="1"/>
  <c r="AL15" i="1"/>
  <c r="AI15" i="1" s="1"/>
  <c r="AL11" i="1"/>
  <c r="AO146" i="1"/>
  <c r="AO124" i="1"/>
  <c r="AO106" i="1"/>
  <c r="AO82" i="1"/>
  <c r="AO58" i="1"/>
  <c r="AO38" i="1"/>
  <c r="AO20" i="1"/>
  <c r="AO145" i="1"/>
  <c r="AO121" i="1"/>
  <c r="AO99" i="1"/>
  <c r="AO79" i="1"/>
  <c r="AO61" i="1"/>
  <c r="AO43" i="1"/>
  <c r="AO25" i="1"/>
  <c r="AS143" i="1"/>
  <c r="AS117" i="1"/>
  <c r="AS97" i="1"/>
  <c r="AS77" i="1"/>
  <c r="AS57" i="1"/>
  <c r="AS41" i="1"/>
  <c r="AS19" i="1"/>
  <c r="AS124" i="1"/>
  <c r="AS82" i="1"/>
  <c r="AS38" i="1"/>
  <c r="BL63" i="1"/>
  <c r="BR63" i="1" s="1"/>
  <c r="AX14" i="1"/>
  <c r="BG42" i="1"/>
  <c r="BG146" i="1"/>
  <c r="BO146" i="1" s="1"/>
  <c r="BL65" i="1"/>
  <c r="BR65" i="1" s="1"/>
  <c r="AX82" i="1"/>
  <c r="BG152" i="1"/>
  <c r="BO152" i="1" s="1"/>
  <c r="BH152" i="1"/>
  <c r="BG148" i="1"/>
  <c r="BO148" i="1" s="1"/>
  <c r="BH148" i="1"/>
  <c r="BP148" i="1" s="1"/>
  <c r="BK140" i="1"/>
  <c r="AW140" i="1" s="1"/>
  <c r="BL140" i="1"/>
  <c r="BR140" i="1" s="1"/>
  <c r="BG133" i="1"/>
  <c r="BH133" i="1"/>
  <c r="BG129" i="1"/>
  <c r="BO129" i="1" s="1"/>
  <c r="BH129" i="1"/>
  <c r="BP129" i="1" s="1"/>
  <c r="BG111" i="1"/>
  <c r="BO111" i="1" s="1"/>
  <c r="BH111" i="1"/>
  <c r="BG101" i="1"/>
  <c r="BO101" i="1" s="1"/>
  <c r="BH101" i="1"/>
  <c r="BP101" i="1" s="1"/>
  <c r="BG99" i="1"/>
  <c r="BO99" i="1" s="1"/>
  <c r="BH99" i="1"/>
  <c r="BG97" i="1"/>
  <c r="BO97" i="1" s="1"/>
  <c r="BH97" i="1"/>
  <c r="BG93" i="1"/>
  <c r="BO93" i="1" s="1"/>
  <c r="BH93" i="1"/>
  <c r="BP93" i="1" s="1"/>
  <c r="BH91" i="1"/>
  <c r="BG91" i="1"/>
  <c r="BO91" i="1" s="1"/>
  <c r="BG87" i="1"/>
  <c r="BO87" i="1" s="1"/>
  <c r="BH87" i="1"/>
  <c r="BP87" i="1" s="1"/>
  <c r="BT87" i="1" s="1"/>
  <c r="BG85" i="1"/>
  <c r="BO85" i="1" s="1"/>
  <c r="BS85" i="1" s="1"/>
  <c r="BH85" i="1"/>
  <c r="BG81" i="1"/>
  <c r="BO81" i="1" s="1"/>
  <c r="BH81" i="1"/>
  <c r="BP81" i="1" s="1"/>
  <c r="BK79" i="1"/>
  <c r="BL79" i="1"/>
  <c r="BR79" i="1" s="1"/>
  <c r="BK75" i="1"/>
  <c r="AW75" i="1" s="1"/>
  <c r="BL75" i="1"/>
  <c r="BR75" i="1" s="1"/>
  <c r="BK73" i="1"/>
  <c r="BL73" i="1"/>
  <c r="BR73" i="1" s="1"/>
  <c r="BK71" i="1"/>
  <c r="BL71" i="1"/>
  <c r="BR71" i="1" s="1"/>
  <c r="BK69" i="1"/>
  <c r="BL69" i="1"/>
  <c r="BR69" i="1" s="1"/>
  <c r="BK67" i="1"/>
  <c r="BL67" i="1"/>
  <c r="BR67" i="1" s="1"/>
  <c r="BK59" i="1"/>
  <c r="BL59" i="1"/>
  <c r="BR59" i="1" s="1"/>
  <c r="BH48" i="1"/>
  <c r="BG48" i="1"/>
  <c r="BO48" i="1" s="1"/>
  <c r="BK11" i="1"/>
  <c r="BL11" i="1"/>
  <c r="BR11" i="1" s="1"/>
  <c r="AS14" i="1"/>
  <c r="AS24" i="1"/>
  <c r="AS32" i="1"/>
  <c r="AS40" i="1"/>
  <c r="AS48" i="1"/>
  <c r="AS62" i="1"/>
  <c r="AS72" i="1"/>
  <c r="AS86" i="1"/>
  <c r="AS96" i="1"/>
  <c r="AS108" i="1"/>
  <c r="AS116" i="1"/>
  <c r="AS128" i="1"/>
  <c r="AS140" i="1"/>
  <c r="AS148" i="1"/>
  <c r="AS9" i="1"/>
  <c r="AS25" i="1"/>
  <c r="AS33" i="1"/>
  <c r="AS43" i="1"/>
  <c r="AS51" i="1"/>
  <c r="AS61" i="1"/>
  <c r="AS69" i="1"/>
  <c r="AS79" i="1"/>
  <c r="AS89" i="1"/>
  <c r="AS99" i="1"/>
  <c r="AS107" i="1"/>
  <c r="AS121" i="1"/>
  <c r="AS137" i="1"/>
  <c r="AS145" i="1"/>
  <c r="AS7" i="1"/>
  <c r="AX38" i="1"/>
  <c r="AX105" i="1"/>
  <c r="AX52" i="1"/>
  <c r="AX138" i="1"/>
  <c r="AS8" i="1"/>
  <c r="AS28" i="1"/>
  <c r="AS44" i="1"/>
  <c r="AS68" i="1"/>
  <c r="AS92" i="1"/>
  <c r="AS112" i="1"/>
  <c r="AS136" i="1"/>
  <c r="AS152" i="1"/>
  <c r="AS16" i="1"/>
  <c r="AS26" i="1"/>
  <c r="AS34" i="1"/>
  <c r="AS42" i="1"/>
  <c r="AS54" i="1"/>
  <c r="AS66" i="1"/>
  <c r="AS76" i="1"/>
  <c r="AS90" i="1"/>
  <c r="AS102" i="1"/>
  <c r="AS110" i="1"/>
  <c r="AS118" i="1"/>
  <c r="AS132" i="1"/>
  <c r="AS142" i="1"/>
  <c r="AS150" i="1"/>
  <c r="AS13" i="1"/>
  <c r="AS27" i="1"/>
  <c r="AS35" i="1"/>
  <c r="AS45" i="1"/>
  <c r="AS53" i="1"/>
  <c r="AS63" i="1"/>
  <c r="AS71" i="1"/>
  <c r="AS83" i="1"/>
  <c r="AS91" i="1"/>
  <c r="AS101" i="1"/>
  <c r="AS109" i="1"/>
  <c r="AS123" i="1"/>
  <c r="AS139" i="1"/>
  <c r="AS147" i="1"/>
  <c r="AX101" i="1"/>
  <c r="AX55" i="1"/>
  <c r="AX25" i="1"/>
  <c r="AX10" i="1"/>
  <c r="AX94" i="1"/>
  <c r="AS18" i="1"/>
  <c r="AS36" i="1"/>
  <c r="AS56" i="1"/>
  <c r="AS78" i="1"/>
  <c r="AS104" i="1"/>
  <c r="AS122" i="1"/>
  <c r="AS144" i="1"/>
  <c r="AS17" i="1"/>
  <c r="AO148" i="1"/>
  <c r="AO108" i="1"/>
  <c r="AO62" i="1"/>
  <c r="AO147" i="1"/>
  <c r="AO101" i="1"/>
  <c r="AO63" i="1"/>
  <c r="AS103" i="1"/>
  <c r="AS47" i="1"/>
  <c r="AS46" i="1"/>
  <c r="AX58" i="1"/>
  <c r="AO140" i="1"/>
  <c r="AO116" i="1"/>
  <c r="AO96" i="1"/>
  <c r="AO72" i="1"/>
  <c r="AO48" i="1"/>
  <c r="AO32" i="1"/>
  <c r="AO14" i="1"/>
  <c r="AO139" i="1"/>
  <c r="AO109" i="1"/>
  <c r="AO91" i="1"/>
  <c r="AO71" i="1"/>
  <c r="AO53" i="1"/>
  <c r="AO35" i="1"/>
  <c r="AO10" i="1"/>
  <c r="AS141" i="1"/>
  <c r="AS113" i="1"/>
  <c r="AS93" i="1"/>
  <c r="AS73" i="1"/>
  <c r="AS55" i="1"/>
  <c r="AS37" i="1"/>
  <c r="AS154" i="1"/>
  <c r="AS114" i="1"/>
  <c r="AS70" i="1"/>
  <c r="AS30" i="1"/>
  <c r="BH142" i="1"/>
  <c r="BL77" i="1"/>
  <c r="BR77" i="1" s="1"/>
  <c r="AX142" i="1"/>
  <c r="AX115" i="1"/>
  <c r="AX113" i="1"/>
  <c r="BH103" i="1"/>
  <c r="BK104" i="1"/>
  <c r="BL104" i="1"/>
  <c r="BR104" i="1" s="1"/>
  <c r="BK100" i="1"/>
  <c r="AW100" i="1" s="1"/>
  <c r="BL100" i="1"/>
  <c r="BR100" i="1" s="1"/>
  <c r="BK88" i="1"/>
  <c r="BL88" i="1"/>
  <c r="BR88" i="1" s="1"/>
  <c r="BH63" i="1"/>
  <c r="BG63" i="1"/>
  <c r="BK57" i="1"/>
  <c r="BL57" i="1"/>
  <c r="BR57" i="1" s="1"/>
  <c r="BL43" i="1"/>
  <c r="BR43" i="1" s="1"/>
  <c r="BK43" i="1"/>
  <c r="BL26" i="1"/>
  <c r="BR26" i="1" s="1"/>
  <c r="BK26" i="1"/>
  <c r="BH25" i="1"/>
  <c r="BG25" i="1"/>
  <c r="BG17" i="1"/>
  <c r="BO17" i="1" s="1"/>
  <c r="BH17" i="1"/>
  <c r="BP17" i="1" s="1"/>
  <c r="BG9" i="1"/>
  <c r="BO9" i="1" s="1"/>
  <c r="BH9" i="1"/>
  <c r="AX107" i="1"/>
  <c r="AX44" i="1"/>
  <c r="AX130" i="1"/>
  <c r="AX19" i="1"/>
  <c r="AX83" i="1"/>
  <c r="AX53" i="1"/>
  <c r="AX117" i="1"/>
  <c r="AX32" i="1"/>
  <c r="AX96" i="1"/>
  <c r="AX15" i="1"/>
  <c r="AX129" i="1"/>
  <c r="AX66" i="1"/>
  <c r="AX150" i="1"/>
  <c r="AX35" i="1"/>
  <c r="AX99" i="1"/>
  <c r="AX69" i="1"/>
  <c r="AX133" i="1"/>
  <c r="AX48" i="1"/>
  <c r="AX112" i="1"/>
  <c r="AX39" i="1"/>
  <c r="AX103" i="1"/>
  <c r="AX145" i="1"/>
  <c r="AX50" i="1"/>
  <c r="AX92" i="1"/>
  <c r="AX134" i="1"/>
  <c r="AR8" i="1"/>
  <c r="AR13" i="1"/>
  <c r="AR24" i="1"/>
  <c r="AR32" i="1"/>
  <c r="AR40" i="1"/>
  <c r="AR48" i="1"/>
  <c r="AR62" i="1"/>
  <c r="AR72" i="1"/>
  <c r="AR86" i="1"/>
  <c r="AR96" i="1"/>
  <c r="AR108" i="1"/>
  <c r="AR116" i="1"/>
  <c r="AR128" i="1"/>
  <c r="AR140" i="1"/>
  <c r="AR148" i="1"/>
  <c r="AR9" i="1"/>
  <c r="AR27" i="1"/>
  <c r="AR35" i="1"/>
  <c r="AR45" i="1"/>
  <c r="AR53" i="1"/>
  <c r="AR63" i="1"/>
  <c r="AR71" i="1"/>
  <c r="AR83" i="1"/>
  <c r="AR91" i="1"/>
  <c r="AR101" i="1"/>
  <c r="AR109" i="1"/>
  <c r="AR123" i="1"/>
  <c r="AR139" i="1"/>
  <c r="AR147" i="1"/>
  <c r="AX17" i="1"/>
  <c r="AX49" i="1"/>
  <c r="AX81" i="1"/>
  <c r="AX111" i="1"/>
  <c r="AX131" i="1"/>
  <c r="AX47" i="1"/>
  <c r="AX86" i="1"/>
  <c r="AX21" i="1"/>
  <c r="AX149" i="1"/>
  <c r="AX128" i="1"/>
  <c r="AX71" i="1"/>
  <c r="AX135" i="1"/>
  <c r="AX60" i="1"/>
  <c r="AX114" i="1"/>
  <c r="AR14" i="1"/>
  <c r="AR20" i="1"/>
  <c r="AR34" i="1"/>
  <c r="AR44" i="1"/>
  <c r="AR58" i="1"/>
  <c r="AR76" i="1"/>
  <c r="AR92" i="1"/>
  <c r="AR106" i="1"/>
  <c r="AR118" i="1"/>
  <c r="AR136" i="1"/>
  <c r="AR146" i="1"/>
  <c r="AR17" i="1"/>
  <c r="AR31" i="1"/>
  <c r="AR43" i="1"/>
  <c r="AR55" i="1"/>
  <c r="AR67" i="1"/>
  <c r="AR79" i="1"/>
  <c r="AR93" i="1"/>
  <c r="AR105" i="1"/>
  <c r="AR121" i="1"/>
  <c r="AR141" i="1"/>
  <c r="AR151" i="1"/>
  <c r="AX41" i="1"/>
  <c r="AX89" i="1"/>
  <c r="AX121" i="1"/>
  <c r="AX147" i="1"/>
  <c r="AX20" i="1"/>
  <c r="AX42" i="1"/>
  <c r="AX62" i="1"/>
  <c r="AX84" i="1"/>
  <c r="AX106" i="1"/>
  <c r="AX126" i="1"/>
  <c r="AX148" i="1"/>
  <c r="AX79" i="1"/>
  <c r="AX108" i="1"/>
  <c r="AX37" i="1"/>
  <c r="AX16" i="1"/>
  <c r="AX144" i="1"/>
  <c r="AX87" i="1"/>
  <c r="AX18" i="1"/>
  <c r="AX70" i="1"/>
  <c r="AX124" i="1"/>
  <c r="AR7" i="1"/>
  <c r="AR26" i="1"/>
  <c r="AR36" i="1"/>
  <c r="AR46" i="1"/>
  <c r="AR66" i="1"/>
  <c r="AR78" i="1"/>
  <c r="AR94" i="1"/>
  <c r="AR110" i="1"/>
  <c r="AR122" i="1"/>
  <c r="AR138" i="1"/>
  <c r="AR150" i="1"/>
  <c r="AR19" i="1"/>
  <c r="AR33" i="1"/>
  <c r="AR47" i="1"/>
  <c r="AR57" i="1"/>
  <c r="AR69" i="1"/>
  <c r="AR85" i="1"/>
  <c r="AR97" i="1"/>
  <c r="AR107" i="1"/>
  <c r="AR125" i="1"/>
  <c r="AR143" i="1"/>
  <c r="AX9" i="1"/>
  <c r="AX57" i="1"/>
  <c r="AX97" i="1"/>
  <c r="AX127" i="1"/>
  <c r="AX153" i="1"/>
  <c r="AX26" i="1"/>
  <c r="AX46" i="1"/>
  <c r="AX68" i="1"/>
  <c r="AX90" i="1"/>
  <c r="AX110" i="1"/>
  <c r="AX132" i="1"/>
  <c r="AX154" i="1"/>
  <c r="BL92" i="1"/>
  <c r="BR92" i="1" s="1"/>
  <c r="BL108" i="1"/>
  <c r="BR108" i="1" s="1"/>
  <c r="BL120" i="1"/>
  <c r="BR120" i="1" s="1"/>
  <c r="BL136" i="1"/>
  <c r="BR136" i="1" s="1"/>
  <c r="BH13" i="1"/>
  <c r="BL55" i="1"/>
  <c r="BR55" i="1" s="1"/>
  <c r="BL145" i="1"/>
  <c r="BR145" i="1" s="1"/>
  <c r="AN145" i="1"/>
  <c r="AN137" i="1"/>
  <c r="AN113" i="1"/>
  <c r="AN93" i="1"/>
  <c r="AN73" i="1"/>
  <c r="AN55" i="1"/>
  <c r="AN37" i="1"/>
  <c r="AN17" i="1"/>
  <c r="AN142" i="1"/>
  <c r="AN118" i="1"/>
  <c r="AN102" i="1"/>
  <c r="AN76" i="1"/>
  <c r="AN54" i="1"/>
  <c r="AN34" i="1"/>
  <c r="AX122" i="1"/>
  <c r="AX78" i="1"/>
  <c r="AX36" i="1"/>
  <c r="AX143" i="1"/>
  <c r="AX73" i="1"/>
  <c r="AR149" i="1"/>
  <c r="AR117" i="1"/>
  <c r="AR89" i="1"/>
  <c r="AR65" i="1"/>
  <c r="AR41" i="1"/>
  <c r="AR154" i="1"/>
  <c r="AR132" i="1"/>
  <c r="AR104" i="1"/>
  <c r="AR70" i="1"/>
  <c r="AR42" i="1"/>
  <c r="AR18" i="1"/>
  <c r="BL47" i="1"/>
  <c r="BR47" i="1" s="1"/>
  <c r="BG36" i="1"/>
  <c r="AX146" i="1"/>
  <c r="AX28" i="1"/>
  <c r="AX23" i="1"/>
  <c r="BG21" i="1"/>
  <c r="BO21" i="1" s="1"/>
  <c r="AX85" i="1"/>
  <c r="G27" i="1"/>
  <c r="R27" i="1" s="1"/>
  <c r="AX22" i="1"/>
  <c r="BK151" i="1"/>
  <c r="BL151" i="1"/>
  <c r="BR151" i="1" s="1"/>
  <c r="BK143" i="1"/>
  <c r="BL143" i="1"/>
  <c r="BR143" i="1" s="1"/>
  <c r="BH140" i="1"/>
  <c r="BP140" i="1" s="1"/>
  <c r="BG140" i="1"/>
  <c r="BK124" i="1"/>
  <c r="BL124" i="1"/>
  <c r="BR124" i="1" s="1"/>
  <c r="BL122" i="1"/>
  <c r="BR122" i="1" s="1"/>
  <c r="BK122" i="1"/>
  <c r="BK116" i="1"/>
  <c r="BL116" i="1"/>
  <c r="BR116" i="1" s="1"/>
  <c r="BK96" i="1"/>
  <c r="BL96" i="1"/>
  <c r="BR96" i="1" s="1"/>
  <c r="BH75" i="1"/>
  <c r="BG75" i="1"/>
  <c r="BO75" i="1" s="1"/>
  <c r="BG71" i="1"/>
  <c r="BO71" i="1" s="1"/>
  <c r="BH71" i="1"/>
  <c r="BL49" i="1"/>
  <c r="BR49" i="1" s="1"/>
  <c r="BK49" i="1"/>
  <c r="BK22" i="1"/>
  <c r="BL22" i="1"/>
  <c r="BR22" i="1" s="1"/>
  <c r="BH19" i="1"/>
  <c r="BP19" i="1" s="1"/>
  <c r="BG19" i="1"/>
  <c r="BO19" i="1" s="1"/>
  <c r="BH15" i="1"/>
  <c r="BG15" i="1"/>
  <c r="BH11" i="1"/>
  <c r="BP11" i="1" s="1"/>
  <c r="BG11" i="1"/>
  <c r="BO11" i="1" s="1"/>
  <c r="AN7" i="1"/>
  <c r="AN20" i="1"/>
  <c r="AN30" i="1"/>
  <c r="AL30" i="1" s="1"/>
  <c r="AN38" i="1"/>
  <c r="AN46" i="1"/>
  <c r="AN58" i="1"/>
  <c r="AN70" i="1"/>
  <c r="AN82" i="1"/>
  <c r="AN94" i="1"/>
  <c r="AN106" i="1"/>
  <c r="AN114" i="1"/>
  <c r="AN124" i="1"/>
  <c r="AN138" i="1"/>
  <c r="AN146" i="1"/>
  <c r="AN154" i="1"/>
  <c r="AN25" i="1"/>
  <c r="AN33" i="1"/>
  <c r="AN43" i="1"/>
  <c r="AN51" i="1"/>
  <c r="AN61" i="1"/>
  <c r="AN69" i="1"/>
  <c r="AN79" i="1"/>
  <c r="AN89" i="1"/>
  <c r="AN99" i="1"/>
  <c r="AN107" i="1"/>
  <c r="AN121" i="1"/>
  <c r="AN8" i="1"/>
  <c r="AN13" i="1"/>
  <c r="AN24" i="1"/>
  <c r="AN32" i="1"/>
  <c r="AN40" i="1"/>
  <c r="AN48" i="1"/>
  <c r="AN62" i="1"/>
  <c r="AN72" i="1"/>
  <c r="AN86" i="1"/>
  <c r="AN96" i="1"/>
  <c r="AN108" i="1"/>
  <c r="AN116" i="1"/>
  <c r="AN128" i="1"/>
  <c r="AN140" i="1"/>
  <c r="AN148" i="1"/>
  <c r="AN9" i="1"/>
  <c r="AN27" i="1"/>
  <c r="AN35" i="1"/>
  <c r="AN45" i="1"/>
  <c r="AN53" i="1"/>
  <c r="AN63" i="1"/>
  <c r="AN71" i="1"/>
  <c r="AN83" i="1"/>
  <c r="AN91" i="1"/>
  <c r="AN101" i="1"/>
  <c r="AN109" i="1"/>
  <c r="AN123" i="1"/>
  <c r="BL84" i="1"/>
  <c r="BR84" i="1" s="1"/>
  <c r="BL94" i="1"/>
  <c r="BR94" i="1" s="1"/>
  <c r="BL110" i="1"/>
  <c r="BR110" i="1" s="1"/>
  <c r="BL128" i="1"/>
  <c r="BR128" i="1" s="1"/>
  <c r="BL41" i="1"/>
  <c r="BR41" i="1" s="1"/>
  <c r="BL149" i="1"/>
  <c r="BR149" i="1" s="1"/>
  <c r="AN151" i="1"/>
  <c r="AN143" i="1"/>
  <c r="AN133" i="1"/>
  <c r="AN105" i="1"/>
  <c r="AN87" i="1"/>
  <c r="AN67" i="1"/>
  <c r="AN49" i="1"/>
  <c r="AN31" i="1"/>
  <c r="AN152" i="1"/>
  <c r="AN136" i="1"/>
  <c r="AN112" i="1"/>
  <c r="AN92" i="1"/>
  <c r="AN68" i="1"/>
  <c r="AN44" i="1"/>
  <c r="AN28" i="1"/>
  <c r="AN14" i="1"/>
  <c r="AX116" i="1"/>
  <c r="AX74" i="1"/>
  <c r="AX30" i="1"/>
  <c r="AX137" i="1"/>
  <c r="AX65" i="1"/>
  <c r="AR145" i="1"/>
  <c r="AR113" i="1"/>
  <c r="AR87" i="1"/>
  <c r="AR61" i="1"/>
  <c r="AR37" i="1"/>
  <c r="AR152" i="1"/>
  <c r="AR124" i="1"/>
  <c r="AR102" i="1"/>
  <c r="AR68" i="1"/>
  <c r="AR38" i="1"/>
  <c r="AR16" i="1"/>
  <c r="BG34" i="1"/>
  <c r="BL37" i="1"/>
  <c r="BR37" i="1" s="1"/>
  <c r="BK102" i="1"/>
  <c r="AW102" i="1" s="1"/>
  <c r="BL132" i="1"/>
  <c r="BR132" i="1" s="1"/>
  <c r="AX102" i="1"/>
  <c r="AX123" i="1"/>
  <c r="AX80" i="1"/>
  <c r="AX67" i="1"/>
  <c r="AX151" i="1"/>
  <c r="G79" i="1"/>
  <c r="I79" i="1" s="1"/>
  <c r="G137" i="1"/>
  <c r="O137" i="1" s="1"/>
  <c r="G93" i="1"/>
  <c r="Y93" i="1" s="1"/>
  <c r="G134" i="1"/>
  <c r="Q134" i="1" s="1"/>
  <c r="G31" i="1"/>
  <c r="W31" i="1" s="1"/>
  <c r="G146" i="1"/>
  <c r="V146" i="1" s="1"/>
  <c r="G90" i="1"/>
  <c r="R90" i="1" s="1"/>
  <c r="G72" i="1"/>
  <c r="Y72" i="1" s="1"/>
  <c r="G67" i="1"/>
  <c r="I67" i="1" s="1"/>
  <c r="G34" i="1"/>
  <c r="P34" i="1" s="1"/>
  <c r="G60" i="1"/>
  <c r="N60" i="1" s="1"/>
  <c r="G69" i="1"/>
  <c r="O69" i="1" s="1"/>
  <c r="G142" i="1"/>
  <c r="U142" i="1" s="1"/>
  <c r="G36" i="1"/>
  <c r="AA36" i="1" s="1"/>
  <c r="G113" i="1"/>
  <c r="Z113" i="1" s="1"/>
  <c r="G52" i="1"/>
  <c r="AA52" i="1" s="1"/>
  <c r="G94" i="1"/>
  <c r="I94" i="1" s="1"/>
  <c r="AK12" i="1"/>
  <c r="F12" i="1"/>
  <c r="G39" i="1"/>
  <c r="AA39" i="1" s="1"/>
  <c r="G44" i="1"/>
  <c r="S44" i="1" s="1"/>
  <c r="G80" i="1"/>
  <c r="R80" i="1" s="1"/>
  <c r="F190" i="9"/>
  <c r="G190" i="9" s="1"/>
  <c r="F194" i="9"/>
  <c r="G194" i="9" s="1"/>
  <c r="BG118" i="1"/>
  <c r="F150" i="9"/>
  <c r="G150" i="9" s="1"/>
  <c r="F154" i="9"/>
  <c r="G154" i="9" s="1"/>
  <c r="F158" i="9"/>
  <c r="G158" i="9" s="1"/>
  <c r="F162" i="9"/>
  <c r="G162" i="9" s="1"/>
  <c r="F198" i="9"/>
  <c r="G198" i="9" s="1"/>
  <c r="F202" i="9"/>
  <c r="G202" i="9" s="1"/>
  <c r="F203" i="9"/>
  <c r="F204" i="9"/>
  <c r="G204" i="9" s="1"/>
  <c r="F206" i="9"/>
  <c r="G206" i="9" s="1"/>
  <c r="F218" i="9"/>
  <c r="G218" i="9" s="1"/>
  <c r="F219" i="9"/>
  <c r="F222" i="9"/>
  <c r="G222" i="9" s="1"/>
  <c r="F226" i="9"/>
  <c r="G226" i="9" s="1"/>
  <c r="F227" i="9"/>
  <c r="F228" i="9"/>
  <c r="G228" i="9" s="1"/>
  <c r="F234" i="9"/>
  <c r="G234" i="9" s="1"/>
  <c r="F235" i="9"/>
  <c r="G235" i="9" s="1"/>
  <c r="F236" i="9"/>
  <c r="G236" i="9" s="1"/>
  <c r="F242" i="9"/>
  <c r="G242" i="9" s="1"/>
  <c r="F243" i="9"/>
  <c r="G243" i="9" s="1"/>
  <c r="F244" i="9"/>
  <c r="G244" i="9" s="1"/>
  <c r="F246" i="9"/>
  <c r="G246" i="9" s="1"/>
  <c r="F250" i="9"/>
  <c r="G250" i="9" s="1"/>
  <c r="F251" i="9"/>
  <c r="F252" i="9"/>
  <c r="G252" i="9" s="1"/>
  <c r="F254" i="9"/>
  <c r="G254" i="9" s="1"/>
  <c r="F258" i="9"/>
  <c r="G258" i="9" s="1"/>
  <c r="F259" i="9"/>
  <c r="G259" i="9" s="1"/>
  <c r="F260" i="9"/>
  <c r="G260" i="9" s="1"/>
  <c r="F262" i="9"/>
  <c r="G262" i="9" s="1"/>
  <c r="G108" i="1"/>
  <c r="I108" i="1" s="1"/>
  <c r="BH121" i="1"/>
  <c r="G140" i="1"/>
  <c r="X140" i="1" s="1"/>
  <c r="G21" i="1"/>
  <c r="X21" i="1" s="1"/>
  <c r="F4" i="9"/>
  <c r="G4" i="9" s="1"/>
  <c r="AY67" i="1"/>
  <c r="AY39" i="1"/>
  <c r="G129" i="1"/>
  <c r="AA129" i="1" s="1"/>
  <c r="G136" i="1"/>
  <c r="G132" i="1"/>
  <c r="M132" i="1" s="1"/>
  <c r="BH120" i="1"/>
  <c r="BK154" i="1"/>
  <c r="G147" i="9"/>
  <c r="F147" i="9"/>
  <c r="F151" i="9"/>
  <c r="G151" i="9" s="1"/>
  <c r="G155" i="9"/>
  <c r="F155" i="9"/>
  <c r="F159" i="9"/>
  <c r="G159" i="9" s="1"/>
  <c r="G163" i="9"/>
  <c r="F163" i="9"/>
  <c r="F167" i="9"/>
  <c r="G167" i="9" s="1"/>
  <c r="G171" i="9"/>
  <c r="F171" i="9"/>
  <c r="F175" i="9"/>
  <c r="G175" i="9" s="1"/>
  <c r="G179" i="9"/>
  <c r="F179" i="9"/>
  <c r="F183" i="9"/>
  <c r="G183" i="9" s="1"/>
  <c r="G187" i="9"/>
  <c r="F187" i="9"/>
  <c r="F191" i="9"/>
  <c r="G191" i="9" s="1"/>
  <c r="G195" i="9"/>
  <c r="F195" i="9"/>
  <c r="F205" i="9"/>
  <c r="G205" i="9" s="1"/>
  <c r="G213" i="9"/>
  <c r="F213" i="9"/>
  <c r="F221" i="9"/>
  <c r="G221" i="9" s="1"/>
  <c r="G229" i="9"/>
  <c r="F229" i="9"/>
  <c r="F237" i="9"/>
  <c r="G237" i="9" s="1"/>
  <c r="G245" i="9"/>
  <c r="F245" i="9"/>
  <c r="F253" i="9"/>
  <c r="G253" i="9" s="1"/>
  <c r="G261" i="9"/>
  <c r="F261" i="9"/>
  <c r="F269" i="9"/>
  <c r="G269" i="9" s="1"/>
  <c r="G277" i="9"/>
  <c r="F277" i="9"/>
  <c r="F285" i="9"/>
  <c r="G285" i="9" s="1"/>
  <c r="G293" i="9"/>
  <c r="F293" i="9"/>
  <c r="F301" i="9"/>
  <c r="G301" i="9" s="1"/>
  <c r="G309" i="9"/>
  <c r="F309" i="9"/>
  <c r="F148" i="9"/>
  <c r="G148" i="9" s="1"/>
  <c r="F152" i="9"/>
  <c r="G152" i="9" s="1"/>
  <c r="F156" i="9"/>
  <c r="G156" i="9" s="1"/>
  <c r="F160" i="9"/>
  <c r="G160" i="9" s="1"/>
  <c r="F168" i="9"/>
  <c r="G168" i="9" s="1"/>
  <c r="F172" i="9"/>
  <c r="G172" i="9" s="1"/>
  <c r="F176" i="9"/>
  <c r="G176" i="9" s="1"/>
  <c r="F188" i="9"/>
  <c r="G188" i="9" s="1"/>
  <c r="F192" i="9"/>
  <c r="G192" i="9" s="1"/>
  <c r="F199" i="9"/>
  <c r="G199" i="9" s="1"/>
  <c r="F200" i="9"/>
  <c r="G200" i="9" s="1"/>
  <c r="F207" i="9"/>
  <c r="F208" i="9"/>
  <c r="G208" i="9" s="1"/>
  <c r="F216" i="9"/>
  <c r="G216" i="9" s="1"/>
  <c r="F223" i="9"/>
  <c r="F224" i="9"/>
  <c r="G224" i="9" s="1"/>
  <c r="F232" i="9"/>
  <c r="G232" i="9" s="1"/>
  <c r="F239" i="9"/>
  <c r="G239" i="9" s="1"/>
  <c r="F240" i="9"/>
  <c r="G240" i="9" s="1"/>
  <c r="F247" i="9"/>
  <c r="F248" i="9"/>
  <c r="G248" i="9" s="1"/>
  <c r="F255" i="9"/>
  <c r="F256" i="9"/>
  <c r="G256" i="9" s="1"/>
  <c r="F263" i="9"/>
  <c r="F271" i="9"/>
  <c r="F272" i="9"/>
  <c r="G272" i="9" s="1"/>
  <c r="F279" i="9"/>
  <c r="F280" i="9"/>
  <c r="G280" i="9" s="1"/>
  <c r="F287" i="9"/>
  <c r="F288" i="9"/>
  <c r="G288" i="9" s="1"/>
  <c r="F295" i="9"/>
  <c r="F296" i="9"/>
  <c r="G296" i="9" s="1"/>
  <c r="F303" i="9"/>
  <c r="F304" i="9"/>
  <c r="G304" i="9" s="1"/>
  <c r="F311" i="9"/>
  <c r="F312" i="9"/>
  <c r="G312" i="9" s="1"/>
  <c r="F5" i="9"/>
  <c r="G5" i="9" s="1"/>
  <c r="G6" i="9"/>
  <c r="F6" i="9"/>
  <c r="F7" i="9"/>
  <c r="G7" i="9" s="1"/>
  <c r="G8" i="9"/>
  <c r="F8" i="9"/>
  <c r="F9" i="9"/>
  <c r="G9" i="9" s="1"/>
  <c r="G10" i="9"/>
  <c r="F10" i="9"/>
  <c r="F11" i="9"/>
  <c r="G11" i="9" s="1"/>
  <c r="G12" i="9"/>
  <c r="F12" i="9"/>
  <c r="F13" i="9"/>
  <c r="G13" i="9" s="1"/>
  <c r="G14" i="9"/>
  <c r="F14" i="9"/>
  <c r="F15" i="9"/>
  <c r="G15" i="9" s="1"/>
  <c r="G16" i="9"/>
  <c r="F16" i="9"/>
  <c r="F17" i="9"/>
  <c r="G17" i="9" s="1"/>
  <c r="G18" i="9"/>
  <c r="F18" i="9"/>
  <c r="F19" i="9"/>
  <c r="G19" i="9" s="1"/>
  <c r="G20" i="9"/>
  <c r="F20" i="9"/>
  <c r="F21" i="9"/>
  <c r="G21" i="9" s="1"/>
  <c r="G22" i="9"/>
  <c r="F22" i="9"/>
  <c r="F23" i="9"/>
  <c r="G23" i="9" s="1"/>
  <c r="G24" i="9"/>
  <c r="F24" i="9"/>
  <c r="F25" i="9"/>
  <c r="G25" i="9" s="1"/>
  <c r="G26" i="9"/>
  <c r="F26" i="9"/>
  <c r="F27" i="9"/>
  <c r="G27" i="9" s="1"/>
  <c r="G28" i="9"/>
  <c r="F28" i="9"/>
  <c r="F29" i="9"/>
  <c r="G29" i="9" s="1"/>
  <c r="G30" i="9"/>
  <c r="F30" i="9"/>
  <c r="F31" i="9"/>
  <c r="G31" i="9" s="1"/>
  <c r="G32" i="9"/>
  <c r="F32" i="9"/>
  <c r="F33" i="9"/>
  <c r="G33" i="9" s="1"/>
  <c r="G34" i="9"/>
  <c r="F34" i="9"/>
  <c r="F35" i="9"/>
  <c r="G35" i="9" s="1"/>
  <c r="G36" i="9"/>
  <c r="F36" i="9"/>
  <c r="F37" i="9"/>
  <c r="G37" i="9" s="1"/>
  <c r="G38" i="9"/>
  <c r="F38" i="9"/>
  <c r="F39" i="9"/>
  <c r="G39" i="9" s="1"/>
  <c r="G40" i="9"/>
  <c r="F40" i="9"/>
  <c r="F41" i="9"/>
  <c r="G41" i="9" s="1"/>
  <c r="G42" i="9"/>
  <c r="F42" i="9"/>
  <c r="F43" i="9"/>
  <c r="G43" i="9" s="1"/>
  <c r="G44" i="9"/>
  <c r="F44" i="9"/>
  <c r="F45" i="9"/>
  <c r="G45" i="9" s="1"/>
  <c r="G46" i="9"/>
  <c r="F46" i="9"/>
  <c r="F47" i="9"/>
  <c r="G47" i="9" s="1"/>
  <c r="G48" i="9"/>
  <c r="F48" i="9"/>
  <c r="F49" i="9"/>
  <c r="G49" i="9" s="1"/>
  <c r="G50" i="9"/>
  <c r="F50" i="9"/>
  <c r="F51" i="9"/>
  <c r="G51" i="9" s="1"/>
  <c r="G52" i="9"/>
  <c r="F52" i="9"/>
  <c r="F53" i="9"/>
  <c r="G53" i="9" s="1"/>
  <c r="G54" i="9"/>
  <c r="F54" i="9"/>
  <c r="F55" i="9"/>
  <c r="G55" i="9" s="1"/>
  <c r="G56" i="9"/>
  <c r="F56" i="9"/>
  <c r="F57" i="9"/>
  <c r="G57" i="9" s="1"/>
  <c r="G58" i="9"/>
  <c r="F58" i="9"/>
  <c r="F59" i="9"/>
  <c r="G59" i="9" s="1"/>
  <c r="G60" i="9"/>
  <c r="F60" i="9"/>
  <c r="F61" i="9"/>
  <c r="G61" i="9" s="1"/>
  <c r="G62" i="9"/>
  <c r="F62" i="9"/>
  <c r="F63" i="9"/>
  <c r="G63" i="9" s="1"/>
  <c r="G64" i="9"/>
  <c r="F64" i="9"/>
  <c r="F65" i="9"/>
  <c r="G65" i="9" s="1"/>
  <c r="G66" i="9"/>
  <c r="F66" i="9"/>
  <c r="F67" i="9"/>
  <c r="G67" i="9" s="1"/>
  <c r="G68" i="9"/>
  <c r="F68" i="9"/>
  <c r="F69" i="9"/>
  <c r="G69" i="9" s="1"/>
  <c r="G70" i="9"/>
  <c r="F70" i="9"/>
  <c r="F71" i="9"/>
  <c r="G71" i="9" s="1"/>
  <c r="G72" i="9"/>
  <c r="F72" i="9"/>
  <c r="F73" i="9"/>
  <c r="G73" i="9" s="1"/>
  <c r="G74" i="9"/>
  <c r="F74" i="9"/>
  <c r="F75" i="9"/>
  <c r="G75" i="9" s="1"/>
  <c r="G76" i="9"/>
  <c r="F76" i="9"/>
  <c r="F77" i="9"/>
  <c r="G77" i="9" s="1"/>
  <c r="G78" i="9"/>
  <c r="F78" i="9"/>
  <c r="F79" i="9"/>
  <c r="G79" i="9" s="1"/>
  <c r="G80" i="9"/>
  <c r="F80" i="9"/>
  <c r="F81" i="9"/>
  <c r="G81" i="9" s="1"/>
  <c r="G82" i="9"/>
  <c r="F82" i="9"/>
  <c r="F83" i="9"/>
  <c r="G83" i="9" s="1"/>
  <c r="G84" i="9"/>
  <c r="F84" i="9"/>
  <c r="F85" i="9"/>
  <c r="G85" i="9" s="1"/>
  <c r="G86" i="9"/>
  <c r="F86" i="9"/>
  <c r="F87" i="9"/>
  <c r="G87" i="9" s="1"/>
  <c r="G88" i="9"/>
  <c r="F88" i="9"/>
  <c r="F89" i="9"/>
  <c r="G89" i="9" s="1"/>
  <c r="G90" i="9"/>
  <c r="F90" i="9"/>
  <c r="F91" i="9"/>
  <c r="G91" i="9" s="1"/>
  <c r="G92" i="9"/>
  <c r="F92" i="9"/>
  <c r="F93" i="9"/>
  <c r="G93" i="9" s="1"/>
  <c r="G94" i="9"/>
  <c r="F94" i="9"/>
  <c r="F95" i="9"/>
  <c r="G95" i="9" s="1"/>
  <c r="G96" i="9"/>
  <c r="F96" i="9"/>
  <c r="F97" i="9"/>
  <c r="G97" i="9" s="1"/>
  <c r="G98" i="9"/>
  <c r="F98" i="9"/>
  <c r="F99" i="9"/>
  <c r="G99" i="9" s="1"/>
  <c r="G100" i="9"/>
  <c r="F100" i="9"/>
  <c r="F101" i="9"/>
  <c r="G101" i="9" s="1"/>
  <c r="G102" i="9"/>
  <c r="F102" i="9"/>
  <c r="F103" i="9"/>
  <c r="G103" i="9" s="1"/>
  <c r="G104" i="9"/>
  <c r="F104" i="9"/>
  <c r="F105" i="9"/>
  <c r="G105" i="9" s="1"/>
  <c r="G106" i="9"/>
  <c r="F106" i="9"/>
  <c r="F107" i="9"/>
  <c r="G107" i="9" s="1"/>
  <c r="G108" i="9"/>
  <c r="F108" i="9"/>
  <c r="F109" i="9"/>
  <c r="G109" i="9" s="1"/>
  <c r="G110" i="9"/>
  <c r="F110" i="9"/>
  <c r="F111" i="9"/>
  <c r="G111" i="9" s="1"/>
  <c r="G112" i="9"/>
  <c r="F112" i="9"/>
  <c r="F113" i="9"/>
  <c r="G113" i="9" s="1"/>
  <c r="G114" i="9"/>
  <c r="F114" i="9"/>
  <c r="F115" i="9"/>
  <c r="G115" i="9" s="1"/>
  <c r="G116" i="9"/>
  <c r="F116" i="9"/>
  <c r="F117" i="9"/>
  <c r="G117" i="9" s="1"/>
  <c r="G118" i="9"/>
  <c r="F118" i="9"/>
  <c r="F119" i="9"/>
  <c r="G119" i="9" s="1"/>
  <c r="G120" i="9"/>
  <c r="F120" i="9"/>
  <c r="F121" i="9"/>
  <c r="G121" i="9" s="1"/>
  <c r="G122" i="9"/>
  <c r="F122" i="9"/>
  <c r="F123" i="9"/>
  <c r="G123" i="9" s="1"/>
  <c r="G124" i="9"/>
  <c r="F124" i="9"/>
  <c r="F125" i="9"/>
  <c r="G125" i="9" s="1"/>
  <c r="G126" i="9"/>
  <c r="F126" i="9"/>
  <c r="F127" i="9"/>
  <c r="G127" i="9" s="1"/>
  <c r="G128" i="9"/>
  <c r="F128" i="9"/>
  <c r="F129" i="9"/>
  <c r="G129" i="9" s="1"/>
  <c r="G130" i="9"/>
  <c r="F130" i="9"/>
  <c r="F131" i="9"/>
  <c r="G131" i="9" s="1"/>
  <c r="G132" i="9"/>
  <c r="F132" i="9"/>
  <c r="F133" i="9"/>
  <c r="G133" i="9" s="1"/>
  <c r="G134" i="9"/>
  <c r="F134" i="9"/>
  <c r="F135" i="9"/>
  <c r="G135" i="9" s="1"/>
  <c r="G136" i="9"/>
  <c r="F136" i="9"/>
  <c r="F137" i="9"/>
  <c r="G137" i="9" s="1"/>
  <c r="G138" i="9"/>
  <c r="F138" i="9"/>
  <c r="F139" i="9"/>
  <c r="G139" i="9" s="1"/>
  <c r="G140" i="9"/>
  <c r="F140" i="9"/>
  <c r="F141" i="9"/>
  <c r="G141" i="9" s="1"/>
  <c r="G142" i="9"/>
  <c r="F142" i="9"/>
  <c r="F143" i="9"/>
  <c r="G143" i="9" s="1"/>
  <c r="G144" i="9"/>
  <c r="F144" i="9"/>
  <c r="F145" i="9"/>
  <c r="G145" i="9" s="1"/>
  <c r="G149" i="9"/>
  <c r="F149" i="9"/>
  <c r="F153" i="9"/>
  <c r="G153" i="9" s="1"/>
  <c r="G157" i="9"/>
  <c r="F157" i="9"/>
  <c r="F161" i="9"/>
  <c r="G161" i="9" s="1"/>
  <c r="G165" i="9"/>
  <c r="F165" i="9"/>
  <c r="F169" i="9"/>
  <c r="G169" i="9" s="1"/>
  <c r="G173" i="9"/>
  <c r="F173" i="9"/>
  <c r="F177" i="9"/>
  <c r="G177" i="9" s="1"/>
  <c r="G181" i="9"/>
  <c r="F181" i="9"/>
  <c r="F185" i="9"/>
  <c r="G185" i="9" s="1"/>
  <c r="G189" i="9"/>
  <c r="F189" i="9"/>
  <c r="F193" i="9"/>
  <c r="G193" i="9" s="1"/>
  <c r="G197" i="9"/>
  <c r="F197" i="9"/>
  <c r="F201" i="9"/>
  <c r="G201" i="9" s="1"/>
  <c r="G209" i="9"/>
  <c r="F209" i="9"/>
  <c r="F217" i="9"/>
  <c r="G217" i="9" s="1"/>
  <c r="G225" i="9"/>
  <c r="F225" i="9"/>
  <c r="F233" i="9"/>
  <c r="G233" i="9" s="1"/>
  <c r="G241" i="9"/>
  <c r="F241" i="9"/>
  <c r="F249" i="9"/>
  <c r="G249" i="9" s="1"/>
  <c r="G257" i="9"/>
  <c r="F257" i="9"/>
  <c r="F265" i="9"/>
  <c r="G265" i="9" s="1"/>
  <c r="G273" i="9"/>
  <c r="F273" i="9"/>
  <c r="F281" i="9"/>
  <c r="G281" i="9" s="1"/>
  <c r="G289" i="9"/>
  <c r="F289" i="9"/>
  <c r="F297" i="9"/>
  <c r="G297" i="9" s="1"/>
  <c r="G305" i="9"/>
  <c r="F305" i="9"/>
  <c r="F313" i="9"/>
  <c r="G313" i="9" s="1"/>
  <c r="G314" i="9"/>
  <c r="F314" i="9"/>
  <c r="F315" i="9"/>
  <c r="G315" i="9" s="1"/>
  <c r="G316" i="9"/>
  <c r="F316" i="9"/>
  <c r="F317" i="9"/>
  <c r="G317" i="9" s="1"/>
  <c r="G318" i="9"/>
  <c r="F318" i="9"/>
  <c r="F319" i="9"/>
  <c r="G319" i="9" s="1"/>
  <c r="G320" i="9"/>
  <c r="F320" i="9"/>
  <c r="F321" i="9"/>
  <c r="G321" i="9" s="1"/>
  <c r="G322" i="9"/>
  <c r="F322" i="9"/>
  <c r="F323" i="9"/>
  <c r="G323" i="9" s="1"/>
  <c r="G324" i="9"/>
  <c r="F324" i="9"/>
  <c r="F325" i="9"/>
  <c r="G325" i="9" s="1"/>
  <c r="G326" i="9"/>
  <c r="F326" i="9"/>
  <c r="F327" i="9"/>
  <c r="G327" i="9" s="1"/>
  <c r="G328" i="9"/>
  <c r="F328" i="9"/>
  <c r="F329" i="9"/>
  <c r="G329" i="9" s="1"/>
  <c r="G330" i="9"/>
  <c r="F330" i="9"/>
  <c r="F331" i="9"/>
  <c r="G331" i="9" s="1"/>
  <c r="G332" i="9"/>
  <c r="F332" i="9"/>
  <c r="F333" i="9"/>
  <c r="G333" i="9" s="1"/>
  <c r="G334" i="9"/>
  <c r="F334" i="9"/>
  <c r="F335" i="9"/>
  <c r="G335" i="9" s="1"/>
  <c r="G336" i="9"/>
  <c r="F336" i="9"/>
  <c r="F337" i="9"/>
  <c r="G337" i="9" s="1"/>
  <c r="G338" i="9"/>
  <c r="F338" i="9"/>
  <c r="F339" i="9"/>
  <c r="G339" i="9" s="1"/>
  <c r="G340" i="9"/>
  <c r="F340" i="9"/>
  <c r="F341" i="9"/>
  <c r="G341" i="9" s="1"/>
  <c r="G342" i="9"/>
  <c r="F342" i="9"/>
  <c r="F343" i="9"/>
  <c r="G343" i="9" s="1"/>
  <c r="G344" i="9"/>
  <c r="F344" i="9"/>
  <c r="F345" i="9"/>
  <c r="G345" i="9" s="1"/>
  <c r="G346" i="9"/>
  <c r="F346" i="9"/>
  <c r="F347" i="9"/>
  <c r="G347" i="9" s="1"/>
  <c r="G348" i="9"/>
  <c r="F348" i="9"/>
  <c r="F349" i="9"/>
  <c r="G349" i="9" s="1"/>
  <c r="G350" i="9"/>
  <c r="F350" i="9"/>
  <c r="F351" i="9"/>
  <c r="G351" i="9" s="1"/>
  <c r="G352" i="9"/>
  <c r="F352" i="9"/>
  <c r="F353" i="9"/>
  <c r="G353" i="9" s="1"/>
  <c r="G354" i="9"/>
  <c r="F354" i="9"/>
  <c r="F355" i="9"/>
  <c r="G355" i="9" s="1"/>
  <c r="G356" i="9"/>
  <c r="F356" i="9"/>
  <c r="F357" i="9"/>
  <c r="G357" i="9" s="1"/>
  <c r="G358" i="9"/>
  <c r="F358" i="9"/>
  <c r="F359" i="9"/>
  <c r="G359" i="9" s="1"/>
  <c r="G360" i="9"/>
  <c r="F360" i="9"/>
  <c r="F361" i="9"/>
  <c r="G361" i="9" s="1"/>
  <c r="G362" i="9"/>
  <c r="F362" i="9"/>
  <c r="F363" i="9"/>
  <c r="G363" i="9" s="1"/>
  <c r="G364" i="9"/>
  <c r="F364" i="9"/>
  <c r="F365" i="9"/>
  <c r="G365" i="9" s="1"/>
  <c r="G366" i="9"/>
  <c r="F366" i="9"/>
  <c r="F367" i="9"/>
  <c r="G367" i="9" s="1"/>
  <c r="G368" i="9"/>
  <c r="F368" i="9"/>
  <c r="F369" i="9"/>
  <c r="G369" i="9" s="1"/>
  <c r="G370" i="9"/>
  <c r="F370" i="9"/>
  <c r="F371" i="9"/>
  <c r="G371" i="9" s="1"/>
  <c r="G372" i="9"/>
  <c r="F372" i="9"/>
  <c r="F373" i="9"/>
  <c r="G373" i="9" s="1"/>
  <c r="G374" i="9"/>
  <c r="F374" i="9"/>
  <c r="F375" i="9"/>
  <c r="G375" i="9" s="1"/>
  <c r="G376" i="9"/>
  <c r="F376" i="9"/>
  <c r="F377" i="9"/>
  <c r="G377" i="9" s="1"/>
  <c r="G378" i="9"/>
  <c r="F378" i="9"/>
  <c r="F379" i="9"/>
  <c r="G379" i="9" s="1"/>
  <c r="G380" i="9"/>
  <c r="F380" i="9"/>
  <c r="F381" i="9"/>
  <c r="G381" i="9" s="1"/>
  <c r="G382" i="9"/>
  <c r="F382" i="9"/>
  <c r="F383" i="9"/>
  <c r="G383" i="9" s="1"/>
  <c r="G384" i="9"/>
  <c r="F384" i="9"/>
  <c r="F385" i="9"/>
  <c r="G385" i="9" s="1"/>
  <c r="G386" i="9"/>
  <c r="F386" i="9"/>
  <c r="F387" i="9"/>
  <c r="G387" i="9" s="1"/>
  <c r="G388" i="9"/>
  <c r="F388" i="9"/>
  <c r="F389" i="9"/>
  <c r="G389" i="9" s="1"/>
  <c r="G390" i="9"/>
  <c r="F390" i="9"/>
  <c r="F391" i="9"/>
  <c r="G391" i="9" s="1"/>
  <c r="G392" i="9"/>
  <c r="F392" i="9"/>
  <c r="F393" i="9"/>
  <c r="G393" i="9" s="1"/>
  <c r="G394" i="9"/>
  <c r="F394" i="9"/>
  <c r="F395" i="9"/>
  <c r="G395" i="9" s="1"/>
  <c r="G396" i="9"/>
  <c r="F396" i="9"/>
  <c r="F397" i="9"/>
  <c r="G397" i="9" s="1"/>
  <c r="G398" i="9"/>
  <c r="F398" i="9"/>
  <c r="F399" i="9"/>
  <c r="G399" i="9" s="1"/>
  <c r="G400" i="9"/>
  <c r="F400" i="9"/>
  <c r="G203" i="9"/>
  <c r="G207" i="9"/>
  <c r="G211" i="9"/>
  <c r="G215" i="9"/>
  <c r="G219" i="9"/>
  <c r="G223" i="9"/>
  <c r="G227" i="9"/>
  <c r="G231" i="9"/>
  <c r="G247" i="9"/>
  <c r="G251" i="9"/>
  <c r="G255" i="9"/>
  <c r="G263" i="9"/>
  <c r="G267" i="9"/>
  <c r="G271" i="9"/>
  <c r="G275" i="9"/>
  <c r="G279" i="9"/>
  <c r="G283" i="9"/>
  <c r="G287" i="9"/>
  <c r="G291" i="9"/>
  <c r="G295" i="9"/>
  <c r="G299" i="9"/>
  <c r="G303" i="9"/>
  <c r="G307" i="9"/>
  <c r="G311" i="9"/>
  <c r="AY21" i="1"/>
  <c r="G144" i="1"/>
  <c r="Z144" i="1" s="1"/>
  <c r="G104" i="1"/>
  <c r="J104" i="1" s="1"/>
  <c r="BG151" i="1"/>
  <c r="BG104" i="1"/>
  <c r="AK106" i="1"/>
  <c r="AW106" i="1"/>
  <c r="AY106" i="1"/>
  <c r="AW153" i="1"/>
  <c r="AW150" i="1"/>
  <c r="AW149" i="1"/>
  <c r="AW148" i="1"/>
  <c r="AW145" i="1"/>
  <c r="AW142" i="1"/>
  <c r="AW141" i="1"/>
  <c r="AW136" i="1"/>
  <c r="AW134" i="1"/>
  <c r="AW132" i="1"/>
  <c r="AW131" i="1"/>
  <c r="AW130" i="1"/>
  <c r="AW129" i="1"/>
  <c r="AW128" i="1"/>
  <c r="AW120" i="1"/>
  <c r="AW118" i="1"/>
  <c r="AW117" i="1"/>
  <c r="AW115" i="1"/>
  <c r="AW114" i="1"/>
  <c r="AW113" i="1"/>
  <c r="AW112" i="1"/>
  <c r="AW110" i="1"/>
  <c r="AW108" i="1"/>
  <c r="AW107" i="1"/>
  <c r="AW99" i="1"/>
  <c r="AW98" i="1"/>
  <c r="AW95" i="1"/>
  <c r="AW94" i="1"/>
  <c r="AW92" i="1"/>
  <c r="AW90" i="1"/>
  <c r="AW89" i="1"/>
  <c r="AW87" i="1"/>
  <c r="AW86" i="1"/>
  <c r="AW85" i="1"/>
  <c r="AW84" i="1"/>
  <c r="AW83" i="1"/>
  <c r="AW81" i="1"/>
  <c r="AW76" i="1"/>
  <c r="AW74" i="1"/>
  <c r="AW66" i="1"/>
  <c r="AW65" i="1"/>
  <c r="AW64" i="1"/>
  <c r="AW63" i="1"/>
  <c r="AW62" i="1"/>
  <c r="AW59" i="1"/>
  <c r="AW55" i="1"/>
  <c r="AW54" i="1"/>
  <c r="AW51" i="1"/>
  <c r="AW45" i="1"/>
  <c r="AW42" i="1"/>
  <c r="AW41" i="1"/>
  <c r="AW40" i="1"/>
  <c r="AW37" i="1"/>
  <c r="AW36" i="1"/>
  <c r="AW35" i="1"/>
  <c r="AW30" i="1"/>
  <c r="AW29" i="1"/>
  <c r="AW27" i="1"/>
  <c r="AW26" i="1"/>
  <c r="AW24" i="1"/>
  <c r="AW17" i="1"/>
  <c r="AW15" i="1"/>
  <c r="AW14" i="1"/>
  <c r="AW12" i="1"/>
  <c r="AW8" i="1"/>
  <c r="G151" i="1"/>
  <c r="M151" i="1" s="1"/>
  <c r="G147" i="1"/>
  <c r="L147" i="1" s="1"/>
  <c r="AY80" i="1"/>
  <c r="G74" i="1"/>
  <c r="N74" i="1" s="1"/>
  <c r="G47" i="1"/>
  <c r="H47" i="1" s="1"/>
  <c r="BH150" i="1"/>
  <c r="BG47" i="1"/>
  <c r="AK47" i="1"/>
  <c r="AK77" i="1"/>
  <c r="AK70" i="1"/>
  <c r="AK46" i="1"/>
  <c r="BK80" i="1"/>
  <c r="BQ80" i="1" s="1"/>
  <c r="BT80" i="1" s="1"/>
  <c r="BH68" i="1"/>
  <c r="BP68" i="1" s="1"/>
  <c r="BH46" i="1"/>
  <c r="BG144" i="1"/>
  <c r="BG143" i="1"/>
  <c r="BH138" i="1"/>
  <c r="BP138" i="1" s="1"/>
  <c r="BH22" i="1"/>
  <c r="AK127" i="1"/>
  <c r="F16" i="1"/>
  <c r="G16" i="1" s="1"/>
  <c r="G73" i="1"/>
  <c r="U73" i="1" s="1"/>
  <c r="G106" i="1"/>
  <c r="T106" i="1" s="1"/>
  <c r="AY78" i="1"/>
  <c r="BG61" i="1"/>
  <c r="BO61" i="1" s="1"/>
  <c r="BH61" i="1"/>
  <c r="BL33" i="1"/>
  <c r="BR33" i="1" s="1"/>
  <c r="BK33" i="1"/>
  <c r="BQ33" i="1" s="1"/>
  <c r="BH23" i="1"/>
  <c r="BG23" i="1"/>
  <c r="BO23" i="1" s="1"/>
  <c r="BG8" i="1"/>
  <c r="BO8" i="1" s="1"/>
  <c r="BH8" i="1"/>
  <c r="BG7" i="1"/>
  <c r="BO7" i="1" s="1"/>
  <c r="BH7" i="1"/>
  <c r="AY59" i="1"/>
  <c r="BH145" i="1"/>
  <c r="BG145" i="1"/>
  <c r="BO145" i="1" s="1"/>
  <c r="BG57" i="1"/>
  <c r="BO57" i="1" s="1"/>
  <c r="BH57" i="1"/>
  <c r="BH56" i="1"/>
  <c r="BP56" i="1" s="1"/>
  <c r="BG56" i="1"/>
  <c r="BO56" i="1" s="1"/>
  <c r="BG54" i="1"/>
  <c r="BO54" i="1" s="1"/>
  <c r="BH54" i="1"/>
  <c r="BG37" i="1"/>
  <c r="BO37" i="1" s="1"/>
  <c r="BS37" i="1" s="1"/>
  <c r="BH37" i="1"/>
  <c r="BG33" i="1"/>
  <c r="BO33" i="1" s="1"/>
  <c r="BH33" i="1"/>
  <c r="BH32" i="1"/>
  <c r="BG32" i="1"/>
  <c r="BO32" i="1" s="1"/>
  <c r="BK7" i="1"/>
  <c r="BQ7" i="1" s="1"/>
  <c r="BL7" i="1"/>
  <c r="BR7" i="1" s="1"/>
  <c r="AX7" i="1"/>
  <c r="AX31" i="1"/>
  <c r="AX63" i="1"/>
  <c r="AX95" i="1"/>
  <c r="AX119" i="1"/>
  <c r="AX139" i="1"/>
  <c r="AX12" i="1"/>
  <c r="AX34" i="1"/>
  <c r="AX54" i="1"/>
  <c r="AX76" i="1"/>
  <c r="AX98" i="1"/>
  <c r="AX118" i="1"/>
  <c r="AX140" i="1"/>
  <c r="AX11" i="1"/>
  <c r="AX27" i="1"/>
  <c r="AX43" i="1"/>
  <c r="AX59" i="1"/>
  <c r="AX75" i="1"/>
  <c r="AX91" i="1"/>
  <c r="AX13" i="1"/>
  <c r="AX29" i="1"/>
  <c r="AX45" i="1"/>
  <c r="AX61" i="1"/>
  <c r="AX77" i="1"/>
  <c r="AX93" i="1"/>
  <c r="AX109" i="1"/>
  <c r="AX125" i="1"/>
  <c r="AX141" i="1"/>
  <c r="AX8" i="1"/>
  <c r="AX24" i="1"/>
  <c r="AX40" i="1"/>
  <c r="AX56" i="1"/>
  <c r="AX72" i="1"/>
  <c r="AX88" i="1"/>
  <c r="AX104" i="1"/>
  <c r="AX120" i="1"/>
  <c r="AX136" i="1"/>
  <c r="AX152" i="1"/>
  <c r="G143" i="1"/>
  <c r="G118" i="1"/>
  <c r="T118" i="1" s="1"/>
  <c r="BH53" i="1"/>
  <c r="BH29" i="1"/>
  <c r="BP29" i="1" s="1"/>
  <c r="G43" i="1"/>
  <c r="U43" i="1" s="1"/>
  <c r="G59" i="1"/>
  <c r="AY74" i="1"/>
  <c r="G78" i="1"/>
  <c r="G109" i="1"/>
  <c r="G42" i="1"/>
  <c r="X42" i="1" s="1"/>
  <c r="B13" i="1"/>
  <c r="B14" i="1" s="1"/>
  <c r="B15" i="1" s="1"/>
  <c r="B16" i="1" s="1"/>
  <c r="G154" i="1"/>
  <c r="G126" i="1"/>
  <c r="S126" i="1" s="1"/>
  <c r="G26" i="1"/>
  <c r="Y26" i="1" s="1"/>
  <c r="BH96" i="1"/>
  <c r="BP96" i="1" s="1"/>
  <c r="BH119" i="1"/>
  <c r="BG127" i="1"/>
  <c r="BH114" i="1"/>
  <c r="BP114" i="1" s="1"/>
  <c r="BH89" i="1"/>
  <c r="BP89" i="1" s="1"/>
  <c r="AY132" i="1"/>
  <c r="BG117" i="1"/>
  <c r="BO117" i="1" s="1"/>
  <c r="BG109" i="1"/>
  <c r="BO109" i="1" s="1"/>
  <c r="BK97" i="1"/>
  <c r="BQ97" i="1" s="1"/>
  <c r="BH95" i="1"/>
  <c r="BP95" i="1" s="1"/>
  <c r="BT95" i="1" s="1"/>
  <c r="BK91" i="1"/>
  <c r="BQ91" i="1" s="1"/>
  <c r="BG52" i="1"/>
  <c r="BO52" i="1" s="1"/>
  <c r="BK38" i="1"/>
  <c r="BQ38" i="1" s="1"/>
  <c r="BK28" i="1"/>
  <c r="BQ28" i="1" s="1"/>
  <c r="BK156" i="1"/>
  <c r="G117" i="1"/>
  <c r="G65" i="1"/>
  <c r="AY109" i="1"/>
  <c r="AY52" i="1"/>
  <c r="BG137" i="1"/>
  <c r="BG154" i="1"/>
  <c r="BH110" i="1"/>
  <c r="BP110" i="1" s="1"/>
  <c r="BT110" i="1" s="1"/>
  <c r="BK147" i="1"/>
  <c r="BQ147" i="1" s="1"/>
  <c r="BT147" i="1" s="1"/>
  <c r="BK137" i="1"/>
  <c r="BQ137" i="1" s="1"/>
  <c r="BT137" i="1" s="1"/>
  <c r="BK126" i="1"/>
  <c r="BQ126" i="1" s="1"/>
  <c r="BT126" i="1" s="1"/>
  <c r="BK109" i="1"/>
  <c r="BQ109" i="1" s="1"/>
  <c r="BT109" i="1" s="1"/>
  <c r="BK103" i="1"/>
  <c r="BQ103" i="1" s="1"/>
  <c r="BS103" i="1" s="1"/>
  <c r="BK101" i="1"/>
  <c r="BQ101" i="1" s="1"/>
  <c r="BK82" i="1"/>
  <c r="BQ82" i="1" s="1"/>
  <c r="BG79" i="1"/>
  <c r="BK53" i="1"/>
  <c r="BQ53" i="1" s="1"/>
  <c r="BS53" i="1" s="1"/>
  <c r="BK50" i="1"/>
  <c r="BQ50" i="1" s="1"/>
  <c r="BK48" i="1"/>
  <c r="BQ48" i="1" s="1"/>
  <c r="BK25" i="1"/>
  <c r="BQ25" i="1" s="1"/>
  <c r="BK13" i="1"/>
  <c r="BQ13" i="1" s="1"/>
  <c r="BS13" i="1" s="1"/>
  <c r="BK10" i="1"/>
  <c r="BQ10" i="1" s="1"/>
  <c r="G55" i="1" l="1"/>
  <c r="I55" i="1" s="1"/>
  <c r="BS87" i="1"/>
  <c r="BS148" i="1"/>
  <c r="BT14" i="1"/>
  <c r="BS55" i="1"/>
  <c r="G148" i="1"/>
  <c r="AY113" i="1"/>
  <c r="G122" i="1"/>
  <c r="S122" i="1" s="1"/>
  <c r="M102" i="1"/>
  <c r="G40" i="1"/>
  <c r="U40" i="1" s="1"/>
  <c r="BT129" i="1"/>
  <c r="BS40" i="1"/>
  <c r="G83" i="1"/>
  <c r="X83" i="1" s="1"/>
  <c r="BS117" i="1"/>
  <c r="AY76" i="1"/>
  <c r="AY122" i="1"/>
  <c r="AV122" i="1" s="1"/>
  <c r="G92" i="1"/>
  <c r="J92" i="1" s="1"/>
  <c r="BS129" i="1"/>
  <c r="AI129" i="1"/>
  <c r="BS134" i="1"/>
  <c r="AY69" i="1"/>
  <c r="AY90" i="1"/>
  <c r="BT64" i="1"/>
  <c r="AL107" i="1"/>
  <c r="AI107" i="1" s="1"/>
  <c r="BS86" i="1"/>
  <c r="BS92" i="1"/>
  <c r="BT89" i="1"/>
  <c r="G19" i="1"/>
  <c r="H19" i="1" s="1"/>
  <c r="BT114" i="1"/>
  <c r="G87" i="1"/>
  <c r="K87" i="1" s="1"/>
  <c r="BT29" i="1"/>
  <c r="BS145" i="1"/>
  <c r="BS7" i="1"/>
  <c r="AY88" i="1"/>
  <c r="AY77" i="1"/>
  <c r="G18" i="1"/>
  <c r="Z18" i="1" s="1"/>
  <c r="AI12" i="1"/>
  <c r="G105" i="1"/>
  <c r="AA105" i="1" s="1"/>
  <c r="AL94" i="1"/>
  <c r="AI94" i="1" s="1"/>
  <c r="AI120" i="1"/>
  <c r="BS115" i="1"/>
  <c r="AI74" i="1"/>
  <c r="AI130" i="1"/>
  <c r="BS74" i="1"/>
  <c r="BS113" i="1"/>
  <c r="AY117" i="1"/>
  <c r="G66" i="1"/>
  <c r="N66" i="1" s="1"/>
  <c r="G56" i="1"/>
  <c r="Y56" i="1" s="1"/>
  <c r="AY26" i="1"/>
  <c r="AY31" i="1"/>
  <c r="G128" i="1"/>
  <c r="I128" i="1" s="1"/>
  <c r="G77" i="1"/>
  <c r="K77" i="1" s="1"/>
  <c r="G88" i="1"/>
  <c r="Q88" i="1" s="1"/>
  <c r="AY83" i="1"/>
  <c r="AI98" i="1"/>
  <c r="BT92" i="1"/>
  <c r="BT65" i="1"/>
  <c r="AY154" i="1"/>
  <c r="BO154" i="1"/>
  <c r="G23" i="1"/>
  <c r="X23" i="1" s="1"/>
  <c r="BP23" i="1"/>
  <c r="G150" i="1"/>
  <c r="R150" i="1" s="1"/>
  <c r="BP150" i="1"/>
  <c r="AY137" i="1"/>
  <c r="BO137" i="1"/>
  <c r="BS137" i="1" s="1"/>
  <c r="AY53" i="1"/>
  <c r="BP53" i="1"/>
  <c r="BT53" i="1" s="1"/>
  <c r="AK154" i="1"/>
  <c r="BQ154" i="1"/>
  <c r="BT154" i="1" s="1"/>
  <c r="AY79" i="1"/>
  <c r="BO79" i="1"/>
  <c r="AY127" i="1"/>
  <c r="AV127" i="1" s="1"/>
  <c r="AH127" i="1" s="1"/>
  <c r="BO127" i="1"/>
  <c r="BS127" i="1" s="1"/>
  <c r="BS33" i="1"/>
  <c r="G7" i="1"/>
  <c r="I7" i="1" s="1"/>
  <c r="BP7" i="1"/>
  <c r="BT7" i="1" s="1"/>
  <c r="G61" i="1"/>
  <c r="J61" i="1" s="1"/>
  <c r="BP61" i="1"/>
  <c r="AY47" i="1"/>
  <c r="AV47" i="1" s="1"/>
  <c r="BO47" i="1"/>
  <c r="BS47" i="1" s="1"/>
  <c r="AY128" i="1"/>
  <c r="AV128" i="1" s="1"/>
  <c r="AB128" i="1" s="1"/>
  <c r="G49" i="1"/>
  <c r="R49" i="1" s="1"/>
  <c r="AY118" i="1"/>
  <c r="BO118" i="1"/>
  <c r="BS118" i="1" s="1"/>
  <c r="G15" i="1"/>
  <c r="M15" i="1" s="1"/>
  <c r="BP15" i="1"/>
  <c r="BT15" i="1" s="1"/>
  <c r="AK22" i="1"/>
  <c r="AI22" i="1" s="1"/>
  <c r="BQ22" i="1"/>
  <c r="BS22" i="1" s="1"/>
  <c r="AK96" i="1"/>
  <c r="BQ96" i="1"/>
  <c r="BS96" i="1" s="1"/>
  <c r="AK151" i="1"/>
  <c r="BQ151" i="1"/>
  <c r="BT151" i="1" s="1"/>
  <c r="AY36" i="1"/>
  <c r="BO36" i="1"/>
  <c r="AK26" i="1"/>
  <c r="BQ26" i="1"/>
  <c r="BT26" i="1" s="1"/>
  <c r="AY133" i="1"/>
  <c r="BO133" i="1"/>
  <c r="AL85" i="1"/>
  <c r="AI85" i="1" s="1"/>
  <c r="G24" i="1"/>
  <c r="P24" i="1" s="1"/>
  <c r="BP24" i="1"/>
  <c r="AY30" i="1"/>
  <c r="AV30" i="1" s="1"/>
  <c r="BP30" i="1"/>
  <c r="G50" i="1"/>
  <c r="T50" i="1" s="1"/>
  <c r="BP50" i="1"/>
  <c r="BT50" i="1" s="1"/>
  <c r="G115" i="1"/>
  <c r="BP115" i="1"/>
  <c r="BT115" i="1" s="1"/>
  <c r="AY125" i="1"/>
  <c r="BO125" i="1"/>
  <c r="AY135" i="1"/>
  <c r="BO135" i="1"/>
  <c r="G70" i="1"/>
  <c r="H70" i="1" s="1"/>
  <c r="AY43" i="1"/>
  <c r="BO43" i="1"/>
  <c r="AL17" i="1"/>
  <c r="G10" i="1"/>
  <c r="K10" i="1" s="1"/>
  <c r="BP10" i="1"/>
  <c r="BT10" i="1" s="1"/>
  <c r="AY20" i="1"/>
  <c r="BO20" i="1"/>
  <c r="AK44" i="1"/>
  <c r="BQ44" i="1"/>
  <c r="AY72" i="1"/>
  <c r="BO72" i="1"/>
  <c r="AK93" i="1"/>
  <c r="BQ93" i="1"/>
  <c r="BS93" i="1" s="1"/>
  <c r="AW105" i="1"/>
  <c r="BQ105" i="1"/>
  <c r="BS105" i="1" s="1"/>
  <c r="AK121" i="1"/>
  <c r="BQ121" i="1"/>
  <c r="BS121" i="1" s="1"/>
  <c r="AK125" i="1"/>
  <c r="BQ125" i="1"/>
  <c r="AY41" i="1"/>
  <c r="AV41" i="1" s="1"/>
  <c r="BP41" i="1"/>
  <c r="BT41" i="1" s="1"/>
  <c r="BS45" i="1"/>
  <c r="G51" i="1"/>
  <c r="T51" i="1" s="1"/>
  <c r="BP51" i="1"/>
  <c r="BT51" i="1" s="1"/>
  <c r="AY60" i="1"/>
  <c r="BO60" i="1"/>
  <c r="AK30" i="1"/>
  <c r="AI30" i="1" s="1"/>
  <c r="BQ30" i="1"/>
  <c r="AK54" i="1"/>
  <c r="BQ54" i="1"/>
  <c r="BS54" i="1" s="1"/>
  <c r="BS62" i="1"/>
  <c r="BT66" i="1"/>
  <c r="G141" i="1"/>
  <c r="R141" i="1" s="1"/>
  <c r="BP141" i="1"/>
  <c r="G116" i="1"/>
  <c r="Z116" i="1" s="1"/>
  <c r="BP116" i="1"/>
  <c r="G84" i="1"/>
  <c r="P84" i="1" s="1"/>
  <c r="BP84" i="1"/>
  <c r="BT84" i="1" s="1"/>
  <c r="BT90" i="1"/>
  <c r="AY126" i="1"/>
  <c r="BO126" i="1"/>
  <c r="BS126" i="1" s="1"/>
  <c r="BT132" i="1"/>
  <c r="BT148" i="1"/>
  <c r="AK39" i="1"/>
  <c r="BQ39" i="1"/>
  <c r="BT39" i="1" s="1"/>
  <c r="AY104" i="1"/>
  <c r="BO104" i="1"/>
  <c r="AY34" i="1"/>
  <c r="BO34" i="1"/>
  <c r="AK49" i="1"/>
  <c r="BQ49" i="1"/>
  <c r="BS49" i="1" s="1"/>
  <c r="AK57" i="1"/>
  <c r="BQ57" i="1"/>
  <c r="BS57" i="1" s="1"/>
  <c r="AK88" i="1"/>
  <c r="BQ88" i="1"/>
  <c r="AK104" i="1"/>
  <c r="BQ104" i="1"/>
  <c r="BT104" i="1" s="1"/>
  <c r="AL123" i="1"/>
  <c r="AK11" i="1"/>
  <c r="AI11" i="1" s="1"/>
  <c r="BQ11" i="1"/>
  <c r="BS11" i="1" s="1"/>
  <c r="AK59" i="1"/>
  <c r="BQ59" i="1"/>
  <c r="AK69" i="1"/>
  <c r="BQ69" i="1"/>
  <c r="AK73" i="1"/>
  <c r="BQ73" i="1"/>
  <c r="BS73" i="1" s="1"/>
  <c r="AK79" i="1"/>
  <c r="BQ79" i="1"/>
  <c r="BT79" i="1" s="1"/>
  <c r="G85" i="1"/>
  <c r="N85" i="1" s="1"/>
  <c r="BP85" i="1"/>
  <c r="BT85" i="1" s="1"/>
  <c r="BS91" i="1"/>
  <c r="G97" i="1"/>
  <c r="Q97" i="1" s="1"/>
  <c r="BP97" i="1"/>
  <c r="BT97" i="1" s="1"/>
  <c r="BT101" i="1"/>
  <c r="G152" i="1"/>
  <c r="R152" i="1" s="1"/>
  <c r="BP152" i="1"/>
  <c r="G107" i="1"/>
  <c r="K107" i="1" s="1"/>
  <c r="BP107" i="1"/>
  <c r="BT107" i="1" s="1"/>
  <c r="AL90" i="1"/>
  <c r="AI90" i="1" s="1"/>
  <c r="AK9" i="1"/>
  <c r="BQ9" i="1"/>
  <c r="AK19" i="1"/>
  <c r="BQ19" i="1"/>
  <c r="BS19" i="1" s="1"/>
  <c r="BS30" i="1"/>
  <c r="AK32" i="1"/>
  <c r="BQ32" i="1"/>
  <c r="BS32" i="1" s="1"/>
  <c r="AK36" i="1"/>
  <c r="BQ36" i="1"/>
  <c r="BS50" i="1"/>
  <c r="AK61" i="1"/>
  <c r="BQ61" i="1"/>
  <c r="BS61" i="1" s="1"/>
  <c r="G125" i="1"/>
  <c r="N125" i="1" s="1"/>
  <c r="BP125" i="1"/>
  <c r="G135" i="1"/>
  <c r="T135" i="1" s="1"/>
  <c r="BP135" i="1"/>
  <c r="AI39" i="1"/>
  <c r="AL110" i="1"/>
  <c r="AI110" i="1" s="1"/>
  <c r="AK24" i="1"/>
  <c r="BQ24" i="1"/>
  <c r="BS24" i="1" s="1"/>
  <c r="G139" i="1"/>
  <c r="V139" i="1" s="1"/>
  <c r="BP139" i="1"/>
  <c r="AY124" i="1"/>
  <c r="BP124" i="1"/>
  <c r="AY98" i="1"/>
  <c r="BP98" i="1"/>
  <c r="BT98" i="1" s="1"/>
  <c r="AK18" i="1"/>
  <c r="BQ18" i="1"/>
  <c r="AK23" i="1"/>
  <c r="AI23" i="1" s="1"/>
  <c r="BQ23" i="1"/>
  <c r="BS23" i="1" s="1"/>
  <c r="AK60" i="1"/>
  <c r="AI60" i="1" s="1"/>
  <c r="BQ60" i="1"/>
  <c r="BT60" i="1" s="1"/>
  <c r="AW70" i="1"/>
  <c r="BQ70" i="1"/>
  <c r="BS70" i="1" s="1"/>
  <c r="AK78" i="1"/>
  <c r="BQ78" i="1"/>
  <c r="AK139" i="1"/>
  <c r="BQ139" i="1"/>
  <c r="AK56" i="1"/>
  <c r="BQ56" i="1"/>
  <c r="BS56" i="1" s="1"/>
  <c r="AY102" i="1"/>
  <c r="AV102" i="1" s="1"/>
  <c r="BO102" i="1"/>
  <c r="BT77" i="1"/>
  <c r="G119" i="1"/>
  <c r="K119" i="1" s="1"/>
  <c r="BP119" i="1"/>
  <c r="G37" i="1"/>
  <c r="V37" i="1" s="1"/>
  <c r="BP37" i="1"/>
  <c r="BT37" i="1" s="1"/>
  <c r="AY143" i="1"/>
  <c r="BO143" i="1"/>
  <c r="G46" i="1"/>
  <c r="H46" i="1" s="1"/>
  <c r="BP46" i="1"/>
  <c r="BT46" i="1" s="1"/>
  <c r="BT96" i="1"/>
  <c r="G32" i="1"/>
  <c r="Z32" i="1" s="1"/>
  <c r="BP32" i="1"/>
  <c r="BT32" i="1" s="1"/>
  <c r="G145" i="1"/>
  <c r="BP145" i="1"/>
  <c r="BT145" i="1" s="1"/>
  <c r="G8" i="1"/>
  <c r="H8" i="1" s="1"/>
  <c r="BP8" i="1"/>
  <c r="BT8" i="1" s="1"/>
  <c r="BT19" i="1"/>
  <c r="G75" i="1"/>
  <c r="K75" i="1" s="1"/>
  <c r="BP75" i="1"/>
  <c r="AK116" i="1"/>
  <c r="BQ116" i="1"/>
  <c r="BS116" i="1" s="1"/>
  <c r="AK124" i="1"/>
  <c r="BQ124" i="1"/>
  <c r="BS124" i="1" s="1"/>
  <c r="AK143" i="1"/>
  <c r="BQ143" i="1"/>
  <c r="G13" i="1"/>
  <c r="J13" i="1" s="1"/>
  <c r="BP13" i="1"/>
  <c r="BT13" i="1" s="1"/>
  <c r="G9" i="1"/>
  <c r="M9" i="1" s="1"/>
  <c r="BP9" i="1"/>
  <c r="AY25" i="1"/>
  <c r="BO25" i="1"/>
  <c r="BS25" i="1" s="1"/>
  <c r="AK43" i="1"/>
  <c r="BQ43" i="1"/>
  <c r="BT43" i="1" s="1"/>
  <c r="AY63" i="1"/>
  <c r="AV63" i="1" s="1"/>
  <c r="BO63" i="1"/>
  <c r="BS63" i="1" s="1"/>
  <c r="AY103" i="1"/>
  <c r="BP103" i="1"/>
  <c r="BT103" i="1" s="1"/>
  <c r="BS48" i="1"/>
  <c r="G91" i="1"/>
  <c r="R91" i="1" s="1"/>
  <c r="BP91" i="1"/>
  <c r="BT91" i="1" s="1"/>
  <c r="BS97" i="1"/>
  <c r="BS101" i="1"/>
  <c r="AK140" i="1"/>
  <c r="BQ140" i="1"/>
  <c r="BT140" i="1" s="1"/>
  <c r="AY42" i="1"/>
  <c r="AV42" i="1" s="1"/>
  <c r="BO42" i="1"/>
  <c r="BS42" i="1" s="1"/>
  <c r="AK17" i="1"/>
  <c r="BQ17" i="1"/>
  <c r="BT38" i="1"/>
  <c r="BT44" i="1"/>
  <c r="G58" i="1"/>
  <c r="Z58" i="1" s="1"/>
  <c r="BP58" i="1"/>
  <c r="BT105" i="1"/>
  <c r="G131" i="1"/>
  <c r="K131" i="1" s="1"/>
  <c r="BP131" i="1"/>
  <c r="BT131" i="1" s="1"/>
  <c r="AY12" i="1"/>
  <c r="AV12" i="1" s="1"/>
  <c r="BP12" i="1"/>
  <c r="BT12" i="1" s="1"/>
  <c r="AK81" i="1"/>
  <c r="BQ81" i="1"/>
  <c r="AK99" i="1"/>
  <c r="BQ99" i="1"/>
  <c r="BS99" i="1" s="1"/>
  <c r="AK119" i="1"/>
  <c r="AI119" i="1" s="1"/>
  <c r="BQ119" i="1"/>
  <c r="BS119" i="1" s="1"/>
  <c r="AK123" i="1"/>
  <c r="BQ123" i="1"/>
  <c r="BS123" i="1" s="1"/>
  <c r="BS139" i="1"/>
  <c r="AK152" i="1"/>
  <c r="BQ152" i="1"/>
  <c r="G35" i="1"/>
  <c r="S35" i="1" s="1"/>
  <c r="BP35" i="1"/>
  <c r="BT35" i="1" s="1"/>
  <c r="AK58" i="1"/>
  <c r="BQ58" i="1"/>
  <c r="AY64" i="1"/>
  <c r="BO64" i="1"/>
  <c r="BS64" i="1" s="1"/>
  <c r="AK111" i="1"/>
  <c r="AI111" i="1" s="1"/>
  <c r="BQ111" i="1"/>
  <c r="BS111" i="1" s="1"/>
  <c r="AK135" i="1"/>
  <c r="BQ135" i="1"/>
  <c r="AK146" i="1"/>
  <c r="BQ146" i="1"/>
  <c r="AY153" i="1"/>
  <c r="AV153" i="1" s="1"/>
  <c r="AD153" i="1" s="1"/>
  <c r="BP153" i="1"/>
  <c r="BT153" i="1" s="1"/>
  <c r="G28" i="1"/>
  <c r="AA28" i="1" s="1"/>
  <c r="BP28" i="1"/>
  <c r="BT28" i="1" s="1"/>
  <c r="G82" i="1"/>
  <c r="U82" i="1" s="1"/>
  <c r="BP82" i="1"/>
  <c r="BT82" i="1" s="1"/>
  <c r="G130" i="1"/>
  <c r="AA130" i="1" s="1"/>
  <c r="BP130" i="1"/>
  <c r="BT130" i="1" s="1"/>
  <c r="AK52" i="1"/>
  <c r="AI52" i="1" s="1"/>
  <c r="BQ52" i="1"/>
  <c r="BT52" i="1" s="1"/>
  <c r="BT150" i="1"/>
  <c r="BS149" i="1"/>
  <c r="BS109" i="1"/>
  <c r="AY55" i="1"/>
  <c r="G64" i="1"/>
  <c r="M64" i="1" s="1"/>
  <c r="G33" i="1"/>
  <c r="N33" i="1" s="1"/>
  <c r="BP33" i="1"/>
  <c r="BT33" i="1" s="1"/>
  <c r="G54" i="1"/>
  <c r="H54" i="1" s="1"/>
  <c r="BP54" i="1"/>
  <c r="G57" i="1"/>
  <c r="AA57" i="1" s="1"/>
  <c r="BP57" i="1"/>
  <c r="BT57" i="1" s="1"/>
  <c r="BS8" i="1"/>
  <c r="AY18" i="1"/>
  <c r="AY49" i="1"/>
  <c r="G22" i="1"/>
  <c r="Q22" i="1" s="1"/>
  <c r="BP22" i="1"/>
  <c r="AY144" i="1"/>
  <c r="BO144" i="1"/>
  <c r="AW56" i="1"/>
  <c r="AW78" i="1"/>
  <c r="AW96" i="1"/>
  <c r="AW123" i="1"/>
  <c r="AW139" i="1"/>
  <c r="AW151" i="1"/>
  <c r="AY151" i="1"/>
  <c r="BO151" i="1"/>
  <c r="AY146" i="1"/>
  <c r="AY108" i="1"/>
  <c r="AY120" i="1"/>
  <c r="BP120" i="1"/>
  <c r="BT120" i="1" s="1"/>
  <c r="AY134" i="1"/>
  <c r="AV134" i="1" s="1"/>
  <c r="AD134" i="1" s="1"/>
  <c r="G121" i="1"/>
  <c r="P121" i="1" s="1"/>
  <c r="BP121" i="1"/>
  <c r="BT121" i="1" s="1"/>
  <c r="G17" i="1"/>
  <c r="V17" i="1" s="1"/>
  <c r="G76" i="1"/>
  <c r="J76" i="1" s="1"/>
  <c r="G81" i="1"/>
  <c r="S81" i="1" s="1"/>
  <c r="G153" i="1"/>
  <c r="P153" i="1" s="1"/>
  <c r="G11" i="1"/>
  <c r="H11" i="1" s="1"/>
  <c r="AK102" i="1"/>
  <c r="BQ102" i="1"/>
  <c r="BT102" i="1" s="1"/>
  <c r="AL58" i="1"/>
  <c r="AY15" i="1"/>
  <c r="AV15" i="1" s="1"/>
  <c r="BO15" i="1"/>
  <c r="BS15" i="1" s="1"/>
  <c r="G71" i="1"/>
  <c r="N71" i="1" s="1"/>
  <c r="BP71" i="1"/>
  <c r="AK122" i="1"/>
  <c r="BQ122" i="1"/>
  <c r="AY140" i="1"/>
  <c r="BO140" i="1"/>
  <c r="AL54" i="1"/>
  <c r="BS9" i="1"/>
  <c r="G25" i="1"/>
  <c r="N25" i="1" s="1"/>
  <c r="BP25" i="1"/>
  <c r="BT25" i="1" s="1"/>
  <c r="G63" i="1"/>
  <c r="Z63" i="1" s="1"/>
  <c r="BP63" i="1"/>
  <c r="BT63" i="1" s="1"/>
  <c r="AK100" i="1"/>
  <c r="AI100" i="1" s="1"/>
  <c r="BQ100" i="1"/>
  <c r="BS100" i="1" s="1"/>
  <c r="AY142" i="1"/>
  <c r="AV142" i="1" s="1"/>
  <c r="AB142" i="1" s="1"/>
  <c r="BP142" i="1"/>
  <c r="BT142" i="1" s="1"/>
  <c r="G48" i="1"/>
  <c r="Y48" i="1" s="1"/>
  <c r="BP48" i="1"/>
  <c r="BT48" i="1" s="1"/>
  <c r="AK67" i="1"/>
  <c r="BQ67" i="1"/>
  <c r="BT67" i="1" s="1"/>
  <c r="AK71" i="1"/>
  <c r="BQ71" i="1"/>
  <c r="BS71" i="1" s="1"/>
  <c r="AK75" i="1"/>
  <c r="AI75" i="1" s="1"/>
  <c r="BQ75" i="1"/>
  <c r="BS75" i="1" s="1"/>
  <c r="BT93" i="1"/>
  <c r="G99" i="1"/>
  <c r="J99" i="1" s="1"/>
  <c r="BP99" i="1"/>
  <c r="BT99" i="1" s="1"/>
  <c r="G111" i="1"/>
  <c r="BP111" i="1"/>
  <c r="G133" i="1"/>
  <c r="J133" i="1" s="1"/>
  <c r="BP133" i="1"/>
  <c r="AI84" i="1"/>
  <c r="AK21" i="1"/>
  <c r="BQ21" i="1"/>
  <c r="BT21" i="1" s="1"/>
  <c r="BT27" i="1"/>
  <c r="AK31" i="1"/>
  <c r="BQ31" i="1"/>
  <c r="BS31" i="1" s="1"/>
  <c r="AK34" i="1"/>
  <c r="BQ34" i="1"/>
  <c r="BT34" i="1" s="1"/>
  <c r="BS38" i="1"/>
  <c r="AY44" i="1"/>
  <c r="BO44" i="1"/>
  <c r="BS44" i="1" s="1"/>
  <c r="BS58" i="1"/>
  <c r="BS131" i="1"/>
  <c r="AK138" i="1"/>
  <c r="BQ138" i="1"/>
  <c r="G100" i="1"/>
  <c r="J100" i="1" s="1"/>
  <c r="BS10" i="1"/>
  <c r="G20" i="1"/>
  <c r="M20" i="1" s="1"/>
  <c r="BP20" i="1"/>
  <c r="AK144" i="1"/>
  <c r="BQ144" i="1"/>
  <c r="BT144" i="1" s="1"/>
  <c r="AY147" i="1"/>
  <c r="BO147" i="1"/>
  <c r="BS147" i="1" s="1"/>
  <c r="AY112" i="1"/>
  <c r="AV112" i="1" s="1"/>
  <c r="AB112" i="1" s="1"/>
  <c r="BP112" i="1"/>
  <c r="BT112" i="1" s="1"/>
  <c r="BT45" i="1"/>
  <c r="BS51" i="1"/>
  <c r="AY136" i="1"/>
  <c r="BP136" i="1"/>
  <c r="BT136" i="1" s="1"/>
  <c r="AY149" i="1"/>
  <c r="BP149" i="1"/>
  <c r="BT149" i="1" s="1"/>
  <c r="G62" i="1"/>
  <c r="K62" i="1" s="1"/>
  <c r="BP62" i="1"/>
  <c r="BT62" i="1" s="1"/>
  <c r="AY66" i="1"/>
  <c r="AV66" i="1" s="1"/>
  <c r="BO66" i="1"/>
  <c r="BS66" i="1" s="1"/>
  <c r="AK133" i="1"/>
  <c r="BQ133" i="1"/>
  <c r="AY141" i="1"/>
  <c r="AV141" i="1" s="1"/>
  <c r="BO141" i="1"/>
  <c r="G14" i="1"/>
  <c r="R14" i="1" s="1"/>
  <c r="AL33" i="1"/>
  <c r="AK16" i="1"/>
  <c r="BQ16" i="1"/>
  <c r="BS16" i="1" s="1"/>
  <c r="AK20" i="1"/>
  <c r="BQ20" i="1"/>
  <c r="BS28" i="1"/>
  <c r="AK68" i="1"/>
  <c r="BQ68" i="1"/>
  <c r="AK72" i="1"/>
  <c r="BQ72" i="1"/>
  <c r="BT72" i="1" s="1"/>
  <c r="AY82" i="1"/>
  <c r="BO82" i="1"/>
  <c r="BS82" i="1" s="1"/>
  <c r="G86" i="1"/>
  <c r="BP86" i="1"/>
  <c r="BT86" i="1" s="1"/>
  <c r="AY130" i="1"/>
  <c r="AV130" i="1" s="1"/>
  <c r="BO130" i="1"/>
  <c r="BS130" i="1" s="1"/>
  <c r="AK141" i="1"/>
  <c r="BQ141" i="1"/>
  <c r="AY94" i="1"/>
  <c r="BO94" i="1"/>
  <c r="BS94" i="1" s="1"/>
  <c r="AI95" i="1"/>
  <c r="BS80" i="1"/>
  <c r="BS142" i="1"/>
  <c r="BS153" i="1"/>
  <c r="BS150" i="1"/>
  <c r="AA137" i="1"/>
  <c r="I27" i="1"/>
  <c r="Q137" i="1"/>
  <c r="T127" i="1"/>
  <c r="M127" i="1"/>
  <c r="X137" i="1"/>
  <c r="Y127" i="1"/>
  <c r="T137" i="1"/>
  <c r="T27" i="1"/>
  <c r="H137" i="1"/>
  <c r="I137" i="1"/>
  <c r="AY84" i="1"/>
  <c r="AV84" i="1" s="1"/>
  <c r="AG84" i="1" s="1"/>
  <c r="AL16" i="1"/>
  <c r="AY10" i="1"/>
  <c r="AL116" i="1"/>
  <c r="AL72" i="1"/>
  <c r="AL79" i="1"/>
  <c r="AL43" i="1"/>
  <c r="AI43" i="1" s="1"/>
  <c r="AL20" i="1"/>
  <c r="AI20" i="1" s="1"/>
  <c r="AY50" i="1"/>
  <c r="AY115" i="1"/>
  <c r="H79" i="1"/>
  <c r="M27" i="1"/>
  <c r="G124" i="1"/>
  <c r="L124" i="1" s="1"/>
  <c r="J27" i="1"/>
  <c r="AA27" i="1"/>
  <c r="AW20" i="1"/>
  <c r="AW61" i="1"/>
  <c r="AW93" i="1"/>
  <c r="AW125" i="1"/>
  <c r="AK105" i="1"/>
  <c r="AY116" i="1"/>
  <c r="T102" i="1"/>
  <c r="AL83" i="1"/>
  <c r="AI83" i="1" s="1"/>
  <c r="AL45" i="1"/>
  <c r="AI45" i="1" s="1"/>
  <c r="AL69" i="1"/>
  <c r="AL138" i="1"/>
  <c r="AL46" i="1"/>
  <c r="AI46" i="1" s="1"/>
  <c r="AL149" i="1"/>
  <c r="AI149" i="1" s="1"/>
  <c r="AY107" i="1"/>
  <c r="AV107" i="1" s="1"/>
  <c r="AB107" i="1" s="1"/>
  <c r="AY129" i="1"/>
  <c r="AV129" i="1" s="1"/>
  <c r="AE129" i="1" s="1"/>
  <c r="AY139" i="1"/>
  <c r="AI59" i="1"/>
  <c r="AY85" i="1"/>
  <c r="L27" i="1"/>
  <c r="Q27" i="1"/>
  <c r="U27" i="1"/>
  <c r="V27" i="1"/>
  <c r="AL32" i="1"/>
  <c r="AI32" i="1" s="1"/>
  <c r="AL146" i="1"/>
  <c r="AL142" i="1"/>
  <c r="AI142" i="1" s="1"/>
  <c r="AL145" i="1"/>
  <c r="AI145" i="1" s="1"/>
  <c r="AL42" i="1"/>
  <c r="AI42" i="1" s="1"/>
  <c r="O27" i="1"/>
  <c r="K27" i="1"/>
  <c r="AW9" i="1"/>
  <c r="AW16" i="1"/>
  <c r="AL86" i="1"/>
  <c r="AI86" i="1" s="1"/>
  <c r="AY148" i="1"/>
  <c r="AV148" i="1" s="1"/>
  <c r="AB148" i="1" s="1"/>
  <c r="AL41" i="1"/>
  <c r="AI41" i="1" s="1"/>
  <c r="AI88" i="1"/>
  <c r="AY16" i="1"/>
  <c r="AL10" i="1"/>
  <c r="AY45" i="1"/>
  <c r="AY51" i="1"/>
  <c r="AV51" i="1" s="1"/>
  <c r="AL7" i="1"/>
  <c r="AI135" i="1"/>
  <c r="AY86" i="1"/>
  <c r="AY92" i="1"/>
  <c r="AV92" i="1" s="1"/>
  <c r="AB92" i="1" s="1"/>
  <c r="Z79" i="1"/>
  <c r="X102" i="1"/>
  <c r="S102" i="1"/>
  <c r="K127" i="1"/>
  <c r="I127" i="1"/>
  <c r="AA102" i="1"/>
  <c r="W102" i="1"/>
  <c r="I102" i="1"/>
  <c r="X79" i="1"/>
  <c r="AA93" i="1"/>
  <c r="U102" i="1"/>
  <c r="O102" i="1"/>
  <c r="R79" i="1"/>
  <c r="AY28" i="1"/>
  <c r="AI127" i="1"/>
  <c r="K93" i="1"/>
  <c r="AW57" i="1"/>
  <c r="AW71" i="1"/>
  <c r="AW88" i="1"/>
  <c r="AW104" i="1"/>
  <c r="AW111" i="1"/>
  <c r="AW146" i="1"/>
  <c r="Q93" i="1"/>
  <c r="AY121" i="1"/>
  <c r="AL106" i="1"/>
  <c r="AI106" i="1" s="1"/>
  <c r="AL73" i="1"/>
  <c r="AI73" i="1" s="1"/>
  <c r="AL139" i="1"/>
  <c r="AY99" i="1"/>
  <c r="AV99" i="1" s="1"/>
  <c r="AB99" i="1" s="1"/>
  <c r="G41" i="1"/>
  <c r="N41" i="1" s="1"/>
  <c r="P79" i="1"/>
  <c r="P93" i="1"/>
  <c r="R137" i="1"/>
  <c r="J137" i="1"/>
  <c r="L137" i="1"/>
  <c r="Q79" i="1"/>
  <c r="V137" i="1"/>
  <c r="X93" i="1"/>
  <c r="Z137" i="1"/>
  <c r="AW22" i="1"/>
  <c r="AW32" i="1"/>
  <c r="AW44" i="1"/>
  <c r="AV44" i="1" s="1"/>
  <c r="AW58" i="1"/>
  <c r="AW72" i="1"/>
  <c r="AW121" i="1"/>
  <c r="V93" i="1"/>
  <c r="H102" i="1"/>
  <c r="L79" i="1"/>
  <c r="O79" i="1"/>
  <c r="Q102" i="1"/>
  <c r="P102" i="1"/>
  <c r="Y102" i="1"/>
  <c r="N102" i="1"/>
  <c r="G103" i="1"/>
  <c r="M103" i="1" s="1"/>
  <c r="AL68" i="1"/>
  <c r="AL152" i="1"/>
  <c r="AL87" i="1"/>
  <c r="AI87" i="1" s="1"/>
  <c r="AL151" i="1"/>
  <c r="AL109" i="1"/>
  <c r="AL71" i="1"/>
  <c r="AL35" i="1"/>
  <c r="AI35" i="1" s="1"/>
  <c r="AL140" i="1"/>
  <c r="AL96" i="1"/>
  <c r="AI96" i="1" s="1"/>
  <c r="AL48" i="1"/>
  <c r="AL13" i="1"/>
  <c r="AL99" i="1"/>
  <c r="AL61" i="1"/>
  <c r="AI61" i="1" s="1"/>
  <c r="AL25" i="1"/>
  <c r="AL124" i="1"/>
  <c r="AL82" i="1"/>
  <c r="AL38" i="1"/>
  <c r="AY11" i="1"/>
  <c r="AY19" i="1"/>
  <c r="AY75" i="1"/>
  <c r="AV75" i="1" s="1"/>
  <c r="AL65" i="1"/>
  <c r="AI65" i="1" s="1"/>
  <c r="AL37" i="1"/>
  <c r="AI37" i="1" s="1"/>
  <c r="AL113" i="1"/>
  <c r="AI113" i="1" s="1"/>
  <c r="AL103" i="1"/>
  <c r="AL62" i="1"/>
  <c r="AI62" i="1" s="1"/>
  <c r="AY91" i="1"/>
  <c r="AY101" i="1"/>
  <c r="AI21" i="1"/>
  <c r="AY13" i="1"/>
  <c r="AL29" i="1"/>
  <c r="AI29" i="1" s="1"/>
  <c r="AL128" i="1"/>
  <c r="AI128" i="1" s="1"/>
  <c r="AL9" i="1"/>
  <c r="AL76" i="1"/>
  <c r="AI76" i="1" s="1"/>
  <c r="AL141" i="1"/>
  <c r="AL93" i="1"/>
  <c r="AY27" i="1"/>
  <c r="AV27" i="1" s="1"/>
  <c r="AY38" i="1"/>
  <c r="AY123" i="1"/>
  <c r="AI81" i="1"/>
  <c r="G45" i="1"/>
  <c r="AY14" i="1"/>
  <c r="AV14" i="1" s="1"/>
  <c r="AB14" i="1" s="1"/>
  <c r="AY70" i="1"/>
  <c r="AY100" i="1"/>
  <c r="AV100" i="1" s="1"/>
  <c r="AB100" i="1" s="1"/>
  <c r="S79" i="1"/>
  <c r="I93" i="1"/>
  <c r="AW135" i="1"/>
  <c r="L93" i="1"/>
  <c r="Y79" i="1"/>
  <c r="AA79" i="1"/>
  <c r="K79" i="1"/>
  <c r="G112" i="1"/>
  <c r="G149" i="1"/>
  <c r="U149" i="1" s="1"/>
  <c r="AL26" i="1"/>
  <c r="AL121" i="1"/>
  <c r="AI121" i="1" s="1"/>
  <c r="AL148" i="1"/>
  <c r="AI148" i="1" s="1"/>
  <c r="AL91" i="1"/>
  <c r="AL147" i="1"/>
  <c r="AL53" i="1"/>
  <c r="AL40" i="1"/>
  <c r="AI40" i="1" s="1"/>
  <c r="AY87" i="1"/>
  <c r="AV87" i="1" s="1"/>
  <c r="AB87" i="1" s="1"/>
  <c r="W79" i="1"/>
  <c r="M79" i="1"/>
  <c r="AY35" i="1"/>
  <c r="AV35" i="1" s="1"/>
  <c r="V79" i="1"/>
  <c r="S93" i="1"/>
  <c r="U79" i="1"/>
  <c r="M137" i="1"/>
  <c r="N137" i="1"/>
  <c r="AY22" i="1"/>
  <c r="AV22" i="1" s="1"/>
  <c r="W137" i="1"/>
  <c r="Y137" i="1"/>
  <c r="S137" i="1"/>
  <c r="U137" i="1"/>
  <c r="AW19" i="1"/>
  <c r="AW67" i="1"/>
  <c r="AV67" i="1" s="1"/>
  <c r="AB67" i="1" s="1"/>
  <c r="AW122" i="1"/>
  <c r="AW133" i="1"/>
  <c r="AW144" i="1"/>
  <c r="AV144" i="1" s="1"/>
  <c r="M93" i="1"/>
  <c r="AY62" i="1"/>
  <c r="AV62" i="1" s="1"/>
  <c r="K137" i="1"/>
  <c r="K102" i="1"/>
  <c r="T79" i="1"/>
  <c r="Z102" i="1"/>
  <c r="R102" i="1"/>
  <c r="J102" i="1"/>
  <c r="L102" i="1"/>
  <c r="AL14" i="1"/>
  <c r="AI14" i="1" s="1"/>
  <c r="AL92" i="1"/>
  <c r="AI92" i="1" s="1"/>
  <c r="AL31" i="1"/>
  <c r="AI31" i="1" s="1"/>
  <c r="AL105" i="1"/>
  <c r="AL101" i="1"/>
  <c r="AL63" i="1"/>
  <c r="AI63" i="1" s="1"/>
  <c r="AL27" i="1"/>
  <c r="AI27" i="1" s="1"/>
  <c r="AL8" i="1"/>
  <c r="AI8" i="1" s="1"/>
  <c r="AL89" i="1"/>
  <c r="AI89" i="1" s="1"/>
  <c r="AL51" i="1"/>
  <c r="AI51" i="1" s="1"/>
  <c r="AL154" i="1"/>
  <c r="AL114" i="1"/>
  <c r="AI114" i="1" s="1"/>
  <c r="AL70" i="1"/>
  <c r="AL132" i="1"/>
  <c r="AI132" i="1" s="1"/>
  <c r="AL137" i="1"/>
  <c r="AL108" i="1"/>
  <c r="AI108" i="1" s="1"/>
  <c r="AY48" i="1"/>
  <c r="AL24" i="1"/>
  <c r="AL144" i="1"/>
  <c r="AI144" i="1" s="1"/>
  <c r="AL56" i="1"/>
  <c r="AL18" i="1"/>
  <c r="AL117" i="1"/>
  <c r="AI117" i="1" s="1"/>
  <c r="AL150" i="1"/>
  <c r="AI150" i="1" s="1"/>
  <c r="AL66" i="1"/>
  <c r="AI66" i="1" s="1"/>
  <c r="AL125" i="1"/>
  <c r="AL47" i="1"/>
  <c r="AI47" i="1" s="1"/>
  <c r="AL102" i="1"/>
  <c r="J127" i="1"/>
  <c r="AY7" i="1"/>
  <c r="L127" i="1"/>
  <c r="V127" i="1"/>
  <c r="AY131" i="1"/>
  <c r="AV131" i="1" s="1"/>
  <c r="AW49" i="1"/>
  <c r="AV83" i="1"/>
  <c r="AB83" i="1" s="1"/>
  <c r="AY58" i="1"/>
  <c r="AL34" i="1"/>
  <c r="AL55" i="1"/>
  <c r="AI55" i="1" s="1"/>
  <c r="AL104" i="1"/>
  <c r="AY105" i="1"/>
  <c r="AV105" i="1" s="1"/>
  <c r="AB105" i="1" s="1"/>
  <c r="G123" i="1"/>
  <c r="Y123" i="1" s="1"/>
  <c r="Z93" i="1"/>
  <c r="J93" i="1"/>
  <c r="Z27" i="1"/>
  <c r="H27" i="1"/>
  <c r="W27" i="1"/>
  <c r="X27" i="1"/>
  <c r="AW34" i="1"/>
  <c r="AV34" i="1" s="1"/>
  <c r="AW73" i="1"/>
  <c r="AV73" i="1" s="1"/>
  <c r="AB73" i="1" s="1"/>
  <c r="AW138" i="1"/>
  <c r="Q127" i="1"/>
  <c r="S127" i="1"/>
  <c r="AL28" i="1"/>
  <c r="AL112" i="1"/>
  <c r="AI112" i="1" s="1"/>
  <c r="AL49" i="1"/>
  <c r="AI49" i="1" s="1"/>
  <c r="AL133" i="1"/>
  <c r="AY97" i="1"/>
  <c r="AY111" i="1"/>
  <c r="R127" i="1"/>
  <c r="G38" i="1"/>
  <c r="W38" i="1" s="1"/>
  <c r="U127" i="1"/>
  <c r="Z127" i="1"/>
  <c r="AL118" i="1"/>
  <c r="AI118" i="1" s="1"/>
  <c r="AY9" i="1"/>
  <c r="AL77" i="1"/>
  <c r="AI77" i="1" s="1"/>
  <c r="N27" i="1"/>
  <c r="N93" i="1"/>
  <c r="H127" i="1"/>
  <c r="N127" i="1"/>
  <c r="AW43" i="1"/>
  <c r="P27" i="1"/>
  <c r="W127" i="1"/>
  <c r="AY46" i="1"/>
  <c r="AV46" i="1" s="1"/>
  <c r="AB46" i="1" s="1"/>
  <c r="AY145" i="1"/>
  <c r="R93" i="1"/>
  <c r="W93" i="1"/>
  <c r="O93" i="1"/>
  <c r="T93" i="1"/>
  <c r="H93" i="1"/>
  <c r="P137" i="1"/>
  <c r="X127" i="1"/>
  <c r="O127" i="1"/>
  <c r="G120" i="1"/>
  <c r="O120" i="1" s="1"/>
  <c r="S27" i="1"/>
  <c r="Y27" i="1"/>
  <c r="AW11" i="1"/>
  <c r="AV65" i="1"/>
  <c r="AW69" i="1"/>
  <c r="AV69" i="1" s="1"/>
  <c r="AB69" i="1" s="1"/>
  <c r="AW79" i="1"/>
  <c r="AW116" i="1"/>
  <c r="AW124" i="1"/>
  <c r="AW143" i="1"/>
  <c r="U93" i="1"/>
  <c r="P127" i="1"/>
  <c r="G30" i="1"/>
  <c r="S30" i="1" s="1"/>
  <c r="N79" i="1"/>
  <c r="J79" i="1"/>
  <c r="AL44" i="1"/>
  <c r="AL136" i="1"/>
  <c r="AI136" i="1" s="1"/>
  <c r="AL67" i="1"/>
  <c r="AY71" i="1"/>
  <c r="AY17" i="1"/>
  <c r="AV17" i="1" s="1"/>
  <c r="AB17" i="1" s="1"/>
  <c r="AY81" i="1"/>
  <c r="AV81" i="1" s="1"/>
  <c r="AB81" i="1" s="1"/>
  <c r="AY93" i="1"/>
  <c r="AY152" i="1"/>
  <c r="AV152" i="1" s="1"/>
  <c r="AL122" i="1"/>
  <c r="AL78" i="1"/>
  <c r="AI78" i="1" s="1"/>
  <c r="AL36" i="1"/>
  <c r="AL143" i="1"/>
  <c r="AL97" i="1"/>
  <c r="AL57" i="1"/>
  <c r="AL19" i="1"/>
  <c r="AY24" i="1"/>
  <c r="AV24" i="1" s="1"/>
  <c r="AY40" i="1"/>
  <c r="AV40" i="1" s="1"/>
  <c r="S134" i="1"/>
  <c r="Y134" i="1"/>
  <c r="T134" i="1"/>
  <c r="N134" i="1"/>
  <c r="L134" i="1"/>
  <c r="M134" i="1"/>
  <c r="J134" i="1"/>
  <c r="Z134" i="1"/>
  <c r="U134" i="1"/>
  <c r="X134" i="1"/>
  <c r="K134" i="1"/>
  <c r="I134" i="1"/>
  <c r="AA134" i="1"/>
  <c r="V134" i="1"/>
  <c r="P134" i="1"/>
  <c r="H134" i="1"/>
  <c r="O134" i="1"/>
  <c r="R134" i="1"/>
  <c r="W134" i="1"/>
  <c r="K146" i="1"/>
  <c r="Q72" i="1"/>
  <c r="M113" i="1"/>
  <c r="N34" i="1"/>
  <c r="H34" i="1"/>
  <c r="L90" i="1"/>
  <c r="Z80" i="1"/>
  <c r="Q80" i="1"/>
  <c r="AA146" i="1"/>
  <c r="Y146" i="1"/>
  <c r="K140" i="1"/>
  <c r="Q146" i="1"/>
  <c r="Z72" i="1"/>
  <c r="M146" i="1"/>
  <c r="R72" i="1"/>
  <c r="M72" i="1"/>
  <c r="W146" i="1"/>
  <c r="S146" i="1"/>
  <c r="I146" i="1"/>
  <c r="X146" i="1"/>
  <c r="Z146" i="1"/>
  <c r="L146" i="1"/>
  <c r="P146" i="1"/>
  <c r="R146" i="1"/>
  <c r="N146" i="1"/>
  <c r="J146" i="1"/>
  <c r="N72" i="1"/>
  <c r="P72" i="1"/>
  <c r="W72" i="1"/>
  <c r="I72" i="1"/>
  <c r="J72" i="1"/>
  <c r="K72" i="1"/>
  <c r="U146" i="1"/>
  <c r="T146" i="1"/>
  <c r="O146" i="1"/>
  <c r="H146" i="1"/>
  <c r="L60" i="1"/>
  <c r="Z90" i="1"/>
  <c r="Y80" i="1"/>
  <c r="Z44" i="1"/>
  <c r="X34" i="1"/>
  <c r="Y44" i="1"/>
  <c r="M34" i="1"/>
  <c r="I44" i="1"/>
  <c r="X142" i="1"/>
  <c r="K34" i="1"/>
  <c r="T142" i="1"/>
  <c r="AA142" i="1"/>
  <c r="X72" i="1"/>
  <c r="U72" i="1"/>
  <c r="V72" i="1"/>
  <c r="H72" i="1"/>
  <c r="S72" i="1"/>
  <c r="T72" i="1"/>
  <c r="L72" i="1"/>
  <c r="O72" i="1"/>
  <c r="AA72" i="1"/>
  <c r="J31" i="1"/>
  <c r="Z31" i="1"/>
  <c r="AA31" i="1"/>
  <c r="Y151" i="1"/>
  <c r="R31" i="1"/>
  <c r="X31" i="1"/>
  <c r="V31" i="1"/>
  <c r="K31" i="1"/>
  <c r="M31" i="1"/>
  <c r="U31" i="1"/>
  <c r="S31" i="1"/>
  <c r="O31" i="1"/>
  <c r="P31" i="1"/>
  <c r="I31" i="1"/>
  <c r="L31" i="1"/>
  <c r="H31" i="1"/>
  <c r="Y31" i="1"/>
  <c r="N31" i="1"/>
  <c r="T31" i="1"/>
  <c r="Q31" i="1"/>
  <c r="O34" i="1"/>
  <c r="AA34" i="1"/>
  <c r="Y34" i="1"/>
  <c r="T34" i="1"/>
  <c r="Z34" i="1"/>
  <c r="Q142" i="1"/>
  <c r="I34" i="1"/>
  <c r="I142" i="1"/>
  <c r="O142" i="1"/>
  <c r="R34" i="1"/>
  <c r="U34" i="1"/>
  <c r="V34" i="1"/>
  <c r="S34" i="1"/>
  <c r="L34" i="1"/>
  <c r="J34" i="1"/>
  <c r="Q34" i="1"/>
  <c r="W34" i="1"/>
  <c r="Z142" i="1"/>
  <c r="K108" i="1"/>
  <c r="S90" i="1"/>
  <c r="O90" i="1"/>
  <c r="AA90" i="1"/>
  <c r="N67" i="1"/>
  <c r="I90" i="1"/>
  <c r="P90" i="1"/>
  <c r="U129" i="1"/>
  <c r="M67" i="1"/>
  <c r="K67" i="1"/>
  <c r="R36" i="1"/>
  <c r="U90" i="1"/>
  <c r="T151" i="1"/>
  <c r="X90" i="1"/>
  <c r="N90" i="1"/>
  <c r="T90" i="1"/>
  <c r="Q90" i="1"/>
  <c r="R132" i="1"/>
  <c r="K132" i="1"/>
  <c r="AA132" i="1"/>
  <c r="J132" i="1"/>
  <c r="T94" i="1"/>
  <c r="H67" i="1"/>
  <c r="L67" i="1"/>
  <c r="J67" i="1"/>
  <c r="Y90" i="1"/>
  <c r="AA151" i="1"/>
  <c r="W132" i="1"/>
  <c r="W90" i="1"/>
  <c r="M90" i="1"/>
  <c r="N132" i="1"/>
  <c r="K90" i="1"/>
  <c r="H90" i="1"/>
  <c r="L94" i="1"/>
  <c r="J90" i="1"/>
  <c r="R67" i="1"/>
  <c r="O67" i="1"/>
  <c r="P67" i="1"/>
  <c r="AA74" i="1"/>
  <c r="K151" i="1"/>
  <c r="O151" i="1"/>
  <c r="J74" i="1"/>
  <c r="V90" i="1"/>
  <c r="X67" i="1"/>
  <c r="W67" i="1"/>
  <c r="S67" i="1"/>
  <c r="R94" i="1"/>
  <c r="P94" i="1"/>
  <c r="X94" i="1"/>
  <c r="AB122" i="1"/>
  <c r="Z74" i="1"/>
  <c r="Y67" i="1"/>
  <c r="Z67" i="1"/>
  <c r="V67" i="1"/>
  <c r="T67" i="1"/>
  <c r="Q67" i="1"/>
  <c r="AA67" i="1"/>
  <c r="U67" i="1"/>
  <c r="Y52" i="1"/>
  <c r="Z47" i="1"/>
  <c r="U47" i="1"/>
  <c r="P43" i="1"/>
  <c r="K43" i="1"/>
  <c r="P60" i="1"/>
  <c r="H60" i="1"/>
  <c r="U44" i="1"/>
  <c r="P142" i="1"/>
  <c r="J142" i="1"/>
  <c r="V142" i="1"/>
  <c r="T108" i="1"/>
  <c r="K74" i="1"/>
  <c r="O132" i="1"/>
  <c r="I144" i="1"/>
  <c r="L142" i="1"/>
  <c r="L52" i="1"/>
  <c r="U60" i="1"/>
  <c r="R106" i="1"/>
  <c r="I126" i="1"/>
  <c r="O60" i="1"/>
  <c r="AA140" i="1"/>
  <c r="K44" i="1"/>
  <c r="W142" i="1"/>
  <c r="Y142" i="1"/>
  <c r="S106" i="1"/>
  <c r="U132" i="1"/>
  <c r="V132" i="1"/>
  <c r="S142" i="1"/>
  <c r="AA73" i="1"/>
  <c r="M74" i="1"/>
  <c r="R151" i="1"/>
  <c r="P151" i="1"/>
  <c r="M106" i="1"/>
  <c r="P74" i="1"/>
  <c r="L74" i="1"/>
  <c r="AA43" i="1"/>
  <c r="V21" i="1"/>
  <c r="N140" i="1"/>
  <c r="H74" i="1"/>
  <c r="X74" i="1"/>
  <c r="M42" i="1"/>
  <c r="H151" i="1"/>
  <c r="S151" i="1"/>
  <c r="X151" i="1"/>
  <c r="V151" i="1"/>
  <c r="Z151" i="1"/>
  <c r="Y106" i="1"/>
  <c r="Z106" i="1"/>
  <c r="W74" i="1"/>
  <c r="Y74" i="1"/>
  <c r="M36" i="1"/>
  <c r="L21" i="1"/>
  <c r="Q151" i="1"/>
  <c r="U151" i="1"/>
  <c r="L151" i="1"/>
  <c r="K106" i="1"/>
  <c r="W98" i="1"/>
  <c r="W21" i="1"/>
  <c r="I74" i="1"/>
  <c r="N151" i="1"/>
  <c r="I151" i="1"/>
  <c r="W151" i="1"/>
  <c r="J151" i="1"/>
  <c r="L106" i="1"/>
  <c r="V106" i="1"/>
  <c r="P106" i="1"/>
  <c r="H129" i="1"/>
  <c r="V74" i="1"/>
  <c r="U74" i="1"/>
  <c r="Q74" i="1"/>
  <c r="N43" i="1"/>
  <c r="Z43" i="1"/>
  <c r="P113" i="1"/>
  <c r="J60" i="1"/>
  <c r="X60" i="1"/>
  <c r="H21" i="1"/>
  <c r="T44" i="1"/>
  <c r="P44" i="1"/>
  <c r="N44" i="1"/>
  <c r="Y42" i="1"/>
  <c r="M108" i="1"/>
  <c r="Z108" i="1"/>
  <c r="Z129" i="1"/>
  <c r="H132" i="1"/>
  <c r="Z132" i="1"/>
  <c r="T132" i="1"/>
  <c r="Q132" i="1"/>
  <c r="U94" i="1"/>
  <c r="M94" i="1"/>
  <c r="AA94" i="1"/>
  <c r="W69" i="1"/>
  <c r="J94" i="1"/>
  <c r="Y43" i="1"/>
  <c r="L113" i="1"/>
  <c r="V60" i="1"/>
  <c r="R60" i="1"/>
  <c r="K60" i="1"/>
  <c r="O21" i="1"/>
  <c r="J44" i="1"/>
  <c r="Y108" i="1"/>
  <c r="X132" i="1"/>
  <c r="Y132" i="1"/>
  <c r="L132" i="1"/>
  <c r="V94" i="1"/>
  <c r="K94" i="1"/>
  <c r="M26" i="1"/>
  <c r="AA60" i="1"/>
  <c r="I36" i="1"/>
  <c r="N108" i="1"/>
  <c r="Q108" i="1"/>
  <c r="J108" i="1"/>
  <c r="N80" i="1"/>
  <c r="I73" i="1"/>
  <c r="M60" i="1"/>
  <c r="T60" i="1"/>
  <c r="I60" i="1"/>
  <c r="Y60" i="1"/>
  <c r="S108" i="1"/>
  <c r="P108" i="1"/>
  <c r="Z60" i="1"/>
  <c r="S60" i="1"/>
  <c r="Q60" i="1"/>
  <c r="W60" i="1"/>
  <c r="W126" i="1"/>
  <c r="U108" i="1"/>
  <c r="L108" i="1"/>
  <c r="R108" i="1"/>
  <c r="X108" i="1"/>
  <c r="W108" i="1"/>
  <c r="H106" i="1"/>
  <c r="W106" i="1"/>
  <c r="J106" i="1"/>
  <c r="K80" i="1"/>
  <c r="S80" i="1"/>
  <c r="AA108" i="1"/>
  <c r="O108" i="1"/>
  <c r="H108" i="1"/>
  <c r="V108" i="1"/>
  <c r="W80" i="1"/>
  <c r="I80" i="1"/>
  <c r="R73" i="1"/>
  <c r="W73" i="1"/>
  <c r="M73" i="1"/>
  <c r="I104" i="1"/>
  <c r="N104" i="1"/>
  <c r="H104" i="1"/>
  <c r="R104" i="1"/>
  <c r="O129" i="1"/>
  <c r="Q129" i="1"/>
  <c r="R129" i="1"/>
  <c r="K129" i="1"/>
  <c r="M129" i="1"/>
  <c r="L129" i="1"/>
  <c r="X129" i="1"/>
  <c r="X113" i="1"/>
  <c r="I113" i="1"/>
  <c r="T113" i="1"/>
  <c r="O113" i="1"/>
  <c r="Q113" i="1"/>
  <c r="H113" i="1"/>
  <c r="R113" i="1"/>
  <c r="N113" i="1"/>
  <c r="AA69" i="1"/>
  <c r="Y69" i="1"/>
  <c r="U69" i="1"/>
  <c r="S69" i="1"/>
  <c r="X69" i="1"/>
  <c r="Z69" i="1"/>
  <c r="T69" i="1"/>
  <c r="N69" i="1"/>
  <c r="J69" i="1"/>
  <c r="H69" i="1"/>
  <c r="P69" i="1"/>
  <c r="Q69" i="1"/>
  <c r="K73" i="1"/>
  <c r="L73" i="1"/>
  <c r="J26" i="1"/>
  <c r="U113" i="1"/>
  <c r="P21" i="1"/>
  <c r="T43" i="1"/>
  <c r="R43" i="1"/>
  <c r="J43" i="1"/>
  <c r="W43" i="1"/>
  <c r="H73" i="1"/>
  <c r="I129" i="1"/>
  <c r="W129" i="1"/>
  <c r="Q104" i="1"/>
  <c r="M144" i="1"/>
  <c r="U144" i="1"/>
  <c r="N144" i="1"/>
  <c r="P144" i="1"/>
  <c r="O36" i="1"/>
  <c r="S36" i="1"/>
  <c r="Y36" i="1"/>
  <c r="V36" i="1"/>
  <c r="R69" i="1"/>
  <c r="Y104" i="1"/>
  <c r="Z21" i="1"/>
  <c r="Q21" i="1"/>
  <c r="Y21" i="1"/>
  <c r="N21" i="1"/>
  <c r="T21" i="1"/>
  <c r="M21" i="1"/>
  <c r="R21" i="1"/>
  <c r="K21" i="1"/>
  <c r="J21" i="1"/>
  <c r="S21" i="1"/>
  <c r="L39" i="1"/>
  <c r="X39" i="1"/>
  <c r="Z52" i="1"/>
  <c r="J52" i="1"/>
  <c r="V52" i="1"/>
  <c r="H52" i="1"/>
  <c r="Q52" i="1"/>
  <c r="I69" i="1"/>
  <c r="X73" i="1"/>
  <c r="K113" i="1"/>
  <c r="S113" i="1"/>
  <c r="U21" i="1"/>
  <c r="I21" i="1"/>
  <c r="AA21" i="1"/>
  <c r="P129" i="1"/>
  <c r="Z104" i="1"/>
  <c r="J144" i="1"/>
  <c r="Y113" i="1"/>
  <c r="Y140" i="1"/>
  <c r="Q140" i="1"/>
  <c r="H140" i="1"/>
  <c r="J140" i="1"/>
  <c r="O44" i="1"/>
  <c r="AA44" i="1"/>
  <c r="V44" i="1"/>
  <c r="X44" i="1"/>
  <c r="H44" i="1"/>
  <c r="M44" i="1"/>
  <c r="Q44" i="1"/>
  <c r="L44" i="1"/>
  <c r="R44" i="1"/>
  <c r="W44" i="1"/>
  <c r="X52" i="1"/>
  <c r="S39" i="1"/>
  <c r="M69" i="1"/>
  <c r="L69" i="1"/>
  <c r="K69" i="1"/>
  <c r="V69" i="1"/>
  <c r="X106" i="1"/>
  <c r="Q106" i="1"/>
  <c r="I106" i="1"/>
  <c r="J147" i="1"/>
  <c r="I147" i="1"/>
  <c r="O147" i="1"/>
  <c r="R140" i="1"/>
  <c r="P140" i="1"/>
  <c r="U140" i="1"/>
  <c r="W140" i="1"/>
  <c r="T140" i="1"/>
  <c r="H36" i="1"/>
  <c r="L36" i="1"/>
  <c r="W36" i="1"/>
  <c r="N36" i="1"/>
  <c r="Z36" i="1"/>
  <c r="Q26" i="1"/>
  <c r="X36" i="1"/>
  <c r="T36" i="1"/>
  <c r="P36" i="1"/>
  <c r="J36" i="1"/>
  <c r="I140" i="1"/>
  <c r="S140" i="1"/>
  <c r="V140" i="1"/>
  <c r="V42" i="1"/>
  <c r="N42" i="1"/>
  <c r="S73" i="1"/>
  <c r="T73" i="1"/>
  <c r="T98" i="1"/>
  <c r="N98" i="1"/>
  <c r="P26" i="1"/>
  <c r="AA26" i="1"/>
  <c r="K26" i="1"/>
  <c r="H26" i="1"/>
  <c r="I26" i="1"/>
  <c r="O26" i="1"/>
  <c r="T26" i="1"/>
  <c r="U36" i="1"/>
  <c r="Q36" i="1"/>
  <c r="K36" i="1"/>
  <c r="M140" i="1"/>
  <c r="L140" i="1"/>
  <c r="Z140" i="1"/>
  <c r="O140" i="1"/>
  <c r="AA147" i="1"/>
  <c r="P147" i="1"/>
  <c r="W147" i="1"/>
  <c r="S74" i="1"/>
  <c r="R74" i="1"/>
  <c r="T74" i="1"/>
  <c r="O74" i="1"/>
  <c r="S132" i="1"/>
  <c r="P132" i="1"/>
  <c r="I132" i="1"/>
  <c r="M39" i="1"/>
  <c r="K52" i="1"/>
  <c r="U52" i="1"/>
  <c r="W52" i="1"/>
  <c r="P52" i="1"/>
  <c r="N142" i="1"/>
  <c r="M142" i="1"/>
  <c r="R142" i="1"/>
  <c r="H142" i="1"/>
  <c r="AA113" i="1"/>
  <c r="J113" i="1"/>
  <c r="V113" i="1"/>
  <c r="W113" i="1"/>
  <c r="K142" i="1"/>
  <c r="Y47" i="1"/>
  <c r="W47" i="1"/>
  <c r="M47" i="1"/>
  <c r="AA47" i="1"/>
  <c r="P47" i="1"/>
  <c r="X98" i="1"/>
  <c r="T47" i="1"/>
  <c r="J47" i="1"/>
  <c r="S47" i="1"/>
  <c r="K47" i="1"/>
  <c r="O43" i="1"/>
  <c r="S43" i="1"/>
  <c r="M43" i="1"/>
  <c r="X43" i="1"/>
  <c r="V43" i="1"/>
  <c r="L26" i="1"/>
  <c r="Z26" i="1"/>
  <c r="W26" i="1"/>
  <c r="U26" i="1"/>
  <c r="N26" i="1"/>
  <c r="K98" i="1"/>
  <c r="J98" i="1"/>
  <c r="W42" i="1"/>
  <c r="O42" i="1"/>
  <c r="V47" i="1"/>
  <c r="Q47" i="1"/>
  <c r="W104" i="1"/>
  <c r="M104" i="1"/>
  <c r="S104" i="1"/>
  <c r="U104" i="1"/>
  <c r="O104" i="1"/>
  <c r="K104" i="1"/>
  <c r="T104" i="1"/>
  <c r="L104" i="1"/>
  <c r="X104" i="1"/>
  <c r="V104" i="1"/>
  <c r="AA104" i="1"/>
  <c r="P104" i="1"/>
  <c r="K39" i="1"/>
  <c r="Q39" i="1"/>
  <c r="Y39" i="1"/>
  <c r="Z39" i="1"/>
  <c r="I39" i="1"/>
  <c r="H39" i="1"/>
  <c r="R39" i="1"/>
  <c r="T39" i="1"/>
  <c r="U39" i="1"/>
  <c r="W39" i="1"/>
  <c r="V39" i="1"/>
  <c r="O39" i="1"/>
  <c r="P39" i="1"/>
  <c r="J39" i="1"/>
  <c r="L47" i="1"/>
  <c r="R47" i="1"/>
  <c r="P98" i="1"/>
  <c r="R98" i="1"/>
  <c r="N47" i="1"/>
  <c r="O47" i="1"/>
  <c r="Q43" i="1"/>
  <c r="I43" i="1"/>
  <c r="H43" i="1"/>
  <c r="L43" i="1"/>
  <c r="X26" i="1"/>
  <c r="S26" i="1"/>
  <c r="V26" i="1"/>
  <c r="R26" i="1"/>
  <c r="Q98" i="1"/>
  <c r="L42" i="1"/>
  <c r="P42" i="1"/>
  <c r="I47" i="1"/>
  <c r="X47" i="1"/>
  <c r="AW154" i="1"/>
  <c r="AV154" i="1" s="1"/>
  <c r="K144" i="1"/>
  <c r="O144" i="1"/>
  <c r="R144" i="1"/>
  <c r="L144" i="1"/>
  <c r="AA144" i="1"/>
  <c r="S144" i="1"/>
  <c r="T144" i="1"/>
  <c r="W144" i="1"/>
  <c r="Q144" i="1"/>
  <c r="X144" i="1"/>
  <c r="V144" i="1"/>
  <c r="Y144" i="1"/>
  <c r="H144" i="1"/>
  <c r="P80" i="1"/>
  <c r="AA80" i="1"/>
  <c r="V80" i="1"/>
  <c r="H80" i="1"/>
  <c r="J80" i="1"/>
  <c r="U80" i="1"/>
  <c r="M80" i="1"/>
  <c r="O80" i="1"/>
  <c r="L80" i="1"/>
  <c r="T80" i="1"/>
  <c r="X80" i="1"/>
  <c r="N39" i="1"/>
  <c r="AV77" i="1"/>
  <c r="U106" i="1"/>
  <c r="O106" i="1"/>
  <c r="AA106" i="1"/>
  <c r="N106" i="1"/>
  <c r="Y147" i="1"/>
  <c r="V147" i="1"/>
  <c r="AI70" i="1"/>
  <c r="G12" i="1"/>
  <c r="Z12" i="1" s="1"/>
  <c r="AV39" i="1"/>
  <c r="S129" i="1"/>
  <c r="V129" i="1"/>
  <c r="T129" i="1"/>
  <c r="Y129" i="1"/>
  <c r="N129" i="1"/>
  <c r="J129" i="1"/>
  <c r="Q94" i="1"/>
  <c r="W94" i="1"/>
  <c r="H94" i="1"/>
  <c r="O94" i="1"/>
  <c r="N94" i="1"/>
  <c r="Y94" i="1"/>
  <c r="Z94" i="1"/>
  <c r="S94" i="1"/>
  <c r="AV21" i="1"/>
  <c r="AV90" i="1"/>
  <c r="AV108" i="1"/>
  <c r="R52" i="1"/>
  <c r="O52" i="1"/>
  <c r="N52" i="1"/>
  <c r="M52" i="1"/>
  <c r="T52" i="1"/>
  <c r="S52" i="1"/>
  <c r="I52" i="1"/>
  <c r="V136" i="1"/>
  <c r="Y136" i="1"/>
  <c r="H136" i="1"/>
  <c r="O136" i="1"/>
  <c r="T136" i="1"/>
  <c r="Z136" i="1"/>
  <c r="I136" i="1"/>
  <c r="M136" i="1"/>
  <c r="W136" i="1"/>
  <c r="J136" i="1"/>
  <c r="N136" i="1"/>
  <c r="Q136" i="1"/>
  <c r="P136" i="1"/>
  <c r="AA136" i="1"/>
  <c r="L136" i="1"/>
  <c r="R136" i="1"/>
  <c r="U136" i="1"/>
  <c r="X136" i="1"/>
  <c r="K136" i="1"/>
  <c r="S136" i="1"/>
  <c r="I98" i="1"/>
  <c r="AA98" i="1"/>
  <c r="V98" i="1"/>
  <c r="H98" i="1"/>
  <c r="L98" i="1"/>
  <c r="Z98" i="1"/>
  <c r="M98" i="1"/>
  <c r="O98" i="1"/>
  <c r="Y98" i="1"/>
  <c r="S98" i="1"/>
  <c r="AV18" i="1"/>
  <c r="AV20" i="1"/>
  <c r="AV52" i="1"/>
  <c r="AV55" i="1"/>
  <c r="AV59" i="1"/>
  <c r="AV72" i="1"/>
  <c r="AV74" i="1"/>
  <c r="AV76" i="1"/>
  <c r="AV79" i="1"/>
  <c r="AV85" i="1"/>
  <c r="AV94" i="1"/>
  <c r="AV118" i="1"/>
  <c r="AV120" i="1"/>
  <c r="AV132" i="1"/>
  <c r="AV136" i="1"/>
  <c r="AV145" i="1"/>
  <c r="AV106" i="1"/>
  <c r="AV19" i="1"/>
  <c r="AV26" i="1"/>
  <c r="AV31" i="1"/>
  <c r="AV36" i="1"/>
  <c r="AV45" i="1"/>
  <c r="AV60" i="1"/>
  <c r="AV64" i="1"/>
  <c r="AV78" i="1"/>
  <c r="AV86" i="1"/>
  <c r="AV88" i="1"/>
  <c r="AV98" i="1"/>
  <c r="AV113" i="1"/>
  <c r="AV115" i="1"/>
  <c r="AV117" i="1"/>
  <c r="AV140" i="1"/>
  <c r="AV149" i="1"/>
  <c r="AV151" i="1"/>
  <c r="AK109" i="1"/>
  <c r="AW109" i="1"/>
  <c r="AV109" i="1" s="1"/>
  <c r="AK13" i="1"/>
  <c r="AI13" i="1" s="1"/>
  <c r="AW13" i="1"/>
  <c r="AV13" i="1" s="1"/>
  <c r="AK48" i="1"/>
  <c r="AI48" i="1" s="1"/>
  <c r="AW48" i="1"/>
  <c r="AK53" i="1"/>
  <c r="AI53" i="1" s="1"/>
  <c r="AW53" i="1"/>
  <c r="AV53" i="1" s="1"/>
  <c r="AK82" i="1"/>
  <c r="AW82" i="1"/>
  <c r="AV82" i="1" s="1"/>
  <c r="AK103" i="1"/>
  <c r="AI103" i="1" s="1"/>
  <c r="AW103" i="1"/>
  <c r="AK126" i="1"/>
  <c r="AI126" i="1" s="1"/>
  <c r="AW126" i="1"/>
  <c r="AV126" i="1" s="1"/>
  <c r="AK147" i="1"/>
  <c r="AI147" i="1" s="1"/>
  <c r="AW147" i="1"/>
  <c r="AK38" i="1"/>
  <c r="AW38" i="1"/>
  <c r="AV38" i="1" s="1"/>
  <c r="AK80" i="1"/>
  <c r="AI80" i="1" s="1"/>
  <c r="AW80" i="1"/>
  <c r="AV80" i="1" s="1"/>
  <c r="O126" i="1"/>
  <c r="N73" i="1"/>
  <c r="Y73" i="1"/>
  <c r="T147" i="1"/>
  <c r="X147" i="1"/>
  <c r="H147" i="1"/>
  <c r="R147" i="1"/>
  <c r="AK10" i="1"/>
  <c r="AI10" i="1" s="1"/>
  <c r="AW10" i="1"/>
  <c r="AK25" i="1"/>
  <c r="AI25" i="1" s="1"/>
  <c r="AW25" i="1"/>
  <c r="AV25" i="1" s="1"/>
  <c r="AK50" i="1"/>
  <c r="AI50" i="1" s="1"/>
  <c r="AW50" i="1"/>
  <c r="AV50" i="1" s="1"/>
  <c r="AK101" i="1"/>
  <c r="AW101" i="1"/>
  <c r="AK137" i="1"/>
  <c r="AI137" i="1" s="1"/>
  <c r="AW137" i="1"/>
  <c r="AK28" i="1"/>
  <c r="AI28" i="1" s="1"/>
  <c r="AW28" i="1"/>
  <c r="AK91" i="1"/>
  <c r="AI91" i="1" s="1"/>
  <c r="AW91" i="1"/>
  <c r="AK97" i="1"/>
  <c r="AI97" i="1" s="1"/>
  <c r="AW97" i="1"/>
  <c r="AV97" i="1" s="1"/>
  <c r="AK7" i="1"/>
  <c r="AI7" i="1" s="1"/>
  <c r="AW7" i="1"/>
  <c r="AK33" i="1"/>
  <c r="AI33" i="1" s="1"/>
  <c r="AW33" i="1"/>
  <c r="M147" i="1"/>
  <c r="K147" i="1"/>
  <c r="U147" i="1"/>
  <c r="S147" i="1"/>
  <c r="Z147" i="1"/>
  <c r="Q147" i="1"/>
  <c r="N147" i="1"/>
  <c r="AY150" i="1"/>
  <c r="AV150" i="1" s="1"/>
  <c r="G68" i="1"/>
  <c r="AY68" i="1"/>
  <c r="AV68" i="1" s="1"/>
  <c r="G138" i="1"/>
  <c r="AY138" i="1"/>
  <c r="X126" i="1"/>
  <c r="V126" i="1"/>
  <c r="AY8" i="1"/>
  <c r="AV8" i="1" s="1"/>
  <c r="AY61" i="1"/>
  <c r="P73" i="1"/>
  <c r="J73" i="1"/>
  <c r="V73" i="1"/>
  <c r="O73" i="1"/>
  <c r="Q73" i="1"/>
  <c r="Z73" i="1"/>
  <c r="U16" i="1"/>
  <c r="M16" i="1"/>
  <c r="X16" i="1"/>
  <c r="N16" i="1"/>
  <c r="R16" i="1"/>
  <c r="AA16" i="1"/>
  <c r="L16" i="1"/>
  <c r="Z16" i="1"/>
  <c r="V16" i="1"/>
  <c r="I16" i="1"/>
  <c r="Y16" i="1"/>
  <c r="Q16" i="1"/>
  <c r="H16" i="1"/>
  <c r="S16" i="1"/>
  <c r="W16" i="1"/>
  <c r="K16" i="1"/>
  <c r="P16" i="1"/>
  <c r="T16" i="1"/>
  <c r="O16" i="1"/>
  <c r="J16" i="1"/>
  <c r="AY33" i="1"/>
  <c r="AY37" i="1"/>
  <c r="AV37" i="1" s="1"/>
  <c r="AY54" i="1"/>
  <c r="AV54" i="1" s="1"/>
  <c r="AY57" i="1"/>
  <c r="X59" i="1"/>
  <c r="V59" i="1"/>
  <c r="I59" i="1"/>
  <c r="K59" i="1"/>
  <c r="R59" i="1"/>
  <c r="P59" i="1"/>
  <c r="Q59" i="1"/>
  <c r="W59" i="1"/>
  <c r="L59" i="1"/>
  <c r="J59" i="1"/>
  <c r="U59" i="1"/>
  <c r="N59" i="1"/>
  <c r="O59" i="1"/>
  <c r="H59" i="1"/>
  <c r="S59" i="1"/>
  <c r="M59" i="1"/>
  <c r="Z59" i="1"/>
  <c r="T59" i="1"/>
  <c r="Y59" i="1"/>
  <c r="AA59" i="1"/>
  <c r="AY32" i="1"/>
  <c r="AV32" i="1" s="1"/>
  <c r="AY56" i="1"/>
  <c r="AV56" i="1" s="1"/>
  <c r="U118" i="1"/>
  <c r="AY23" i="1"/>
  <c r="AV23" i="1" s="1"/>
  <c r="I42" i="1"/>
  <c r="S42" i="1"/>
  <c r="T42" i="1"/>
  <c r="R42" i="1"/>
  <c r="Z42" i="1"/>
  <c r="AA42" i="1"/>
  <c r="J42" i="1"/>
  <c r="H42" i="1"/>
  <c r="Q42" i="1"/>
  <c r="U42" i="1"/>
  <c r="W109" i="1"/>
  <c r="O109" i="1"/>
  <c r="Z109" i="1"/>
  <c r="P109" i="1"/>
  <c r="Y109" i="1"/>
  <c r="N109" i="1"/>
  <c r="R109" i="1"/>
  <c r="X109" i="1"/>
  <c r="M109" i="1"/>
  <c r="L109" i="1"/>
  <c r="S109" i="1"/>
  <c r="U109" i="1"/>
  <c r="T109" i="1"/>
  <c r="Q109" i="1"/>
  <c r="K109" i="1"/>
  <c r="AA109" i="1"/>
  <c r="J109" i="1"/>
  <c r="I109" i="1"/>
  <c r="H109" i="1"/>
  <c r="V109" i="1"/>
  <c r="Q78" i="1"/>
  <c r="T78" i="1"/>
  <c r="S78" i="1"/>
  <c r="P78" i="1"/>
  <c r="J78" i="1"/>
  <c r="M78" i="1"/>
  <c r="O78" i="1"/>
  <c r="N78" i="1"/>
  <c r="L78" i="1"/>
  <c r="K78" i="1"/>
  <c r="Y78" i="1"/>
  <c r="H78" i="1"/>
  <c r="I78" i="1"/>
  <c r="R78" i="1"/>
  <c r="W78" i="1"/>
  <c r="U78" i="1"/>
  <c r="Z78" i="1"/>
  <c r="X78" i="1"/>
  <c r="AA78" i="1"/>
  <c r="V78" i="1"/>
  <c r="G29" i="1"/>
  <c r="AY29" i="1"/>
  <c r="AV29" i="1" s="1"/>
  <c r="X118" i="1"/>
  <c r="Z118" i="1"/>
  <c r="Y118" i="1"/>
  <c r="N118" i="1"/>
  <c r="R118" i="1"/>
  <c r="Q118" i="1"/>
  <c r="V118" i="1"/>
  <c r="J118" i="1"/>
  <c r="M118" i="1"/>
  <c r="P118" i="1"/>
  <c r="O118" i="1"/>
  <c r="S118" i="1"/>
  <c r="H118" i="1"/>
  <c r="AA118" i="1"/>
  <c r="W118" i="1"/>
  <c r="L118" i="1"/>
  <c r="O143" i="1"/>
  <c r="P143" i="1"/>
  <c r="N143" i="1"/>
  <c r="X143" i="1"/>
  <c r="L143" i="1"/>
  <c r="S143" i="1"/>
  <c r="U143" i="1"/>
  <c r="T143" i="1"/>
  <c r="Q143" i="1"/>
  <c r="K143" i="1"/>
  <c r="W143" i="1"/>
  <c r="Z143" i="1"/>
  <c r="Y143" i="1"/>
  <c r="R143" i="1"/>
  <c r="M143" i="1"/>
  <c r="AA143" i="1"/>
  <c r="J143" i="1"/>
  <c r="I143" i="1"/>
  <c r="H143" i="1"/>
  <c r="V143" i="1"/>
  <c r="K42" i="1"/>
  <c r="I118" i="1"/>
  <c r="K118" i="1"/>
  <c r="G53" i="1"/>
  <c r="AY89" i="1"/>
  <c r="AV89" i="1" s="1"/>
  <c r="G89" i="1"/>
  <c r="G114" i="1"/>
  <c r="AY114" i="1"/>
  <c r="AV114" i="1" s="1"/>
  <c r="G96" i="1"/>
  <c r="AY96" i="1"/>
  <c r="AV96" i="1" s="1"/>
  <c r="T126" i="1"/>
  <c r="R126" i="1"/>
  <c r="Q126" i="1"/>
  <c r="Y126" i="1"/>
  <c r="L126" i="1"/>
  <c r="K126" i="1"/>
  <c r="AA126" i="1"/>
  <c r="Z126" i="1"/>
  <c r="U126" i="1"/>
  <c r="B17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H126" i="1"/>
  <c r="AY95" i="1"/>
  <c r="AV95" i="1" s="1"/>
  <c r="G95" i="1"/>
  <c r="N154" i="1"/>
  <c r="O154" i="1"/>
  <c r="M154" i="1"/>
  <c r="J154" i="1"/>
  <c r="L154" i="1"/>
  <c r="R154" i="1"/>
  <c r="T154" i="1"/>
  <c r="S154" i="1"/>
  <c r="U154" i="1"/>
  <c r="P154" i="1"/>
  <c r="V154" i="1"/>
  <c r="Y154" i="1"/>
  <c r="X154" i="1"/>
  <c r="K154" i="1"/>
  <c r="Q154" i="1"/>
  <c r="Z154" i="1"/>
  <c r="I154" i="1"/>
  <c r="H154" i="1"/>
  <c r="W154" i="1"/>
  <c r="AA154" i="1"/>
  <c r="P126" i="1"/>
  <c r="M126" i="1"/>
  <c r="J126" i="1"/>
  <c r="N126" i="1"/>
  <c r="AY119" i="1"/>
  <c r="AV119" i="1" s="1"/>
  <c r="F101" i="1"/>
  <c r="G110" i="1"/>
  <c r="AY110" i="1"/>
  <c r="AV110" i="1" s="1"/>
  <c r="AA117" i="1"/>
  <c r="S117" i="1"/>
  <c r="J117" i="1"/>
  <c r="R117" i="1"/>
  <c r="V117" i="1"/>
  <c r="K117" i="1"/>
  <c r="P117" i="1"/>
  <c r="N117" i="1"/>
  <c r="T117" i="1"/>
  <c r="L117" i="1"/>
  <c r="W117" i="1"/>
  <c r="O117" i="1"/>
  <c r="X117" i="1"/>
  <c r="M117" i="1"/>
  <c r="Q117" i="1"/>
  <c r="Z117" i="1"/>
  <c r="Y117" i="1"/>
  <c r="U117" i="1"/>
  <c r="I117" i="1"/>
  <c r="H117" i="1"/>
  <c r="L65" i="1"/>
  <c r="N65" i="1"/>
  <c r="P65" i="1"/>
  <c r="Z65" i="1"/>
  <c r="M65" i="1"/>
  <c r="J65" i="1"/>
  <c r="V65" i="1"/>
  <c r="H65" i="1"/>
  <c r="R65" i="1"/>
  <c r="X65" i="1"/>
  <c r="T65" i="1"/>
  <c r="Q65" i="1"/>
  <c r="AA65" i="1"/>
  <c r="I65" i="1"/>
  <c r="W65" i="1"/>
  <c r="S65" i="1"/>
  <c r="Y65" i="1"/>
  <c r="O65" i="1"/>
  <c r="K65" i="1"/>
  <c r="U65" i="1"/>
  <c r="K18" i="1" l="1"/>
  <c r="J19" i="1"/>
  <c r="X24" i="1"/>
  <c r="N28" i="1"/>
  <c r="S56" i="1"/>
  <c r="J56" i="1"/>
  <c r="AA122" i="1"/>
  <c r="AA18" i="1"/>
  <c r="M56" i="1"/>
  <c r="S50" i="1"/>
  <c r="Z56" i="1"/>
  <c r="W23" i="1"/>
  <c r="Q50" i="1"/>
  <c r="Q56" i="1"/>
  <c r="X56" i="1"/>
  <c r="I23" i="1"/>
  <c r="U56" i="1"/>
  <c r="I97" i="1"/>
  <c r="W19" i="1"/>
  <c r="X50" i="1"/>
  <c r="T23" i="1"/>
  <c r="H10" i="1"/>
  <c r="W97" i="1"/>
  <c r="W50" i="1"/>
  <c r="U23" i="1"/>
  <c r="R10" i="1"/>
  <c r="J97" i="1"/>
  <c r="W77" i="1"/>
  <c r="P50" i="1"/>
  <c r="H50" i="1"/>
  <c r="O23" i="1"/>
  <c r="L23" i="1"/>
  <c r="V10" i="1"/>
  <c r="L50" i="1"/>
  <c r="N50" i="1"/>
  <c r="AB127" i="1"/>
  <c r="O32" i="1"/>
  <c r="X32" i="1"/>
  <c r="L32" i="1"/>
  <c r="T32" i="1"/>
  <c r="R32" i="1"/>
  <c r="K32" i="1"/>
  <c r="Q32" i="1"/>
  <c r="AA153" i="1"/>
  <c r="R50" i="1"/>
  <c r="N56" i="1"/>
  <c r="R23" i="1"/>
  <c r="N32" i="1"/>
  <c r="J32" i="1"/>
  <c r="J50" i="1"/>
  <c r="S10" i="1"/>
  <c r="AA10" i="1"/>
  <c r="U10" i="1"/>
  <c r="N97" i="1"/>
  <c r="Z97" i="1"/>
  <c r="P97" i="1"/>
  <c r="X122" i="1"/>
  <c r="S19" i="1"/>
  <c r="M122" i="1"/>
  <c r="Y18" i="1"/>
  <c r="N18" i="1"/>
  <c r="AA19" i="1"/>
  <c r="S77" i="1"/>
  <c r="Y50" i="1"/>
  <c r="K50" i="1"/>
  <c r="O56" i="1"/>
  <c r="L56" i="1"/>
  <c r="T56" i="1"/>
  <c r="V23" i="1"/>
  <c r="Y32" i="1"/>
  <c r="P32" i="1"/>
  <c r="AA50" i="1"/>
  <c r="U50" i="1"/>
  <c r="Z50" i="1"/>
  <c r="O50" i="1"/>
  <c r="W56" i="1"/>
  <c r="R56" i="1"/>
  <c r="I56" i="1"/>
  <c r="H56" i="1"/>
  <c r="AA23" i="1"/>
  <c r="H23" i="1"/>
  <c r="Z23" i="1"/>
  <c r="U32" i="1"/>
  <c r="I32" i="1"/>
  <c r="H32" i="1"/>
  <c r="M32" i="1"/>
  <c r="K64" i="1"/>
  <c r="J10" i="1"/>
  <c r="O10" i="1"/>
  <c r="I10" i="1"/>
  <c r="P10" i="1"/>
  <c r="Y97" i="1"/>
  <c r="R97" i="1"/>
  <c r="M97" i="1"/>
  <c r="N122" i="1"/>
  <c r="U122" i="1"/>
  <c r="H125" i="1"/>
  <c r="L19" i="1"/>
  <c r="Z10" i="1"/>
  <c r="T10" i="1"/>
  <c r="W10" i="1"/>
  <c r="AA97" i="1"/>
  <c r="S97" i="1"/>
  <c r="T97" i="1"/>
  <c r="O91" i="1"/>
  <c r="Z122" i="1"/>
  <c r="S18" i="1"/>
  <c r="P19" i="1"/>
  <c r="Y19" i="1"/>
  <c r="S23" i="1"/>
  <c r="Y122" i="1"/>
  <c r="K122" i="1"/>
  <c r="S8" i="1"/>
  <c r="AA64" i="1"/>
  <c r="O8" i="1"/>
  <c r="T8" i="1"/>
  <c r="K91" i="1"/>
  <c r="AA58" i="1"/>
  <c r="L8" i="1"/>
  <c r="L64" i="1"/>
  <c r="Z8" i="1"/>
  <c r="X8" i="1"/>
  <c r="Y8" i="1"/>
  <c r="J8" i="1"/>
  <c r="U64" i="1"/>
  <c r="K8" i="1"/>
  <c r="N8" i="1"/>
  <c r="N64" i="1"/>
  <c r="V64" i="1"/>
  <c r="W64" i="1"/>
  <c r="R64" i="1"/>
  <c r="Q91" i="1"/>
  <c r="U91" i="1"/>
  <c r="L130" i="1"/>
  <c r="N58" i="1"/>
  <c r="I64" i="1"/>
  <c r="S64" i="1"/>
  <c r="T64" i="1"/>
  <c r="P91" i="1"/>
  <c r="T91" i="1"/>
  <c r="P130" i="1"/>
  <c r="H64" i="1"/>
  <c r="J64" i="1"/>
  <c r="O64" i="1"/>
  <c r="Y64" i="1"/>
  <c r="M91" i="1"/>
  <c r="AA91" i="1"/>
  <c r="V50" i="1"/>
  <c r="I50" i="1"/>
  <c r="M50" i="1"/>
  <c r="P56" i="1"/>
  <c r="AA56" i="1"/>
  <c r="V56" i="1"/>
  <c r="K56" i="1"/>
  <c r="Q23" i="1"/>
  <c r="J23" i="1"/>
  <c r="M23" i="1"/>
  <c r="N23" i="1"/>
  <c r="V32" i="1"/>
  <c r="AA32" i="1"/>
  <c r="S32" i="1"/>
  <c r="W32" i="1"/>
  <c r="P64" i="1"/>
  <c r="Q64" i="1"/>
  <c r="X64" i="1"/>
  <c r="Z64" i="1"/>
  <c r="AA8" i="1"/>
  <c r="M8" i="1"/>
  <c r="V8" i="1"/>
  <c r="N10" i="1"/>
  <c r="Y10" i="1"/>
  <c r="X10" i="1"/>
  <c r="L10" i="1"/>
  <c r="Q10" i="1"/>
  <c r="K97" i="1"/>
  <c r="U97" i="1"/>
  <c r="J91" i="1"/>
  <c r="V91" i="1"/>
  <c r="M18" i="1"/>
  <c r="I18" i="1"/>
  <c r="W122" i="1"/>
  <c r="Z99" i="1"/>
  <c r="Q122" i="1"/>
  <c r="W18" i="1"/>
  <c r="I19" i="1"/>
  <c r="Q19" i="1"/>
  <c r="K130" i="1"/>
  <c r="Q130" i="1"/>
  <c r="O99" i="1"/>
  <c r="I8" i="1"/>
  <c r="O18" i="1"/>
  <c r="I125" i="1"/>
  <c r="O125" i="1"/>
  <c r="R58" i="1"/>
  <c r="Y58" i="1"/>
  <c r="T77" i="1"/>
  <c r="H28" i="1"/>
  <c r="V28" i="1"/>
  <c r="R122" i="1"/>
  <c r="N99" i="1"/>
  <c r="O19" i="1"/>
  <c r="R125" i="1"/>
  <c r="R18" i="1"/>
  <c r="S125" i="1"/>
  <c r="O58" i="1"/>
  <c r="I77" i="1"/>
  <c r="Y125" i="1"/>
  <c r="S58" i="1"/>
  <c r="L58" i="1"/>
  <c r="X130" i="1"/>
  <c r="N153" i="1"/>
  <c r="I99" i="1"/>
  <c r="O130" i="1"/>
  <c r="N130" i="1"/>
  <c r="X18" i="1"/>
  <c r="U58" i="1"/>
  <c r="W58" i="1"/>
  <c r="R77" i="1"/>
  <c r="J125" i="1"/>
  <c r="S28" i="1"/>
  <c r="M99" i="1"/>
  <c r="J28" i="1"/>
  <c r="T28" i="1"/>
  <c r="Y139" i="1"/>
  <c r="M153" i="1"/>
  <c r="L139" i="1"/>
  <c r="X77" i="1"/>
  <c r="O153" i="1"/>
  <c r="W153" i="1"/>
  <c r="L24" i="1"/>
  <c r="Z139" i="1"/>
  <c r="M130" i="1"/>
  <c r="R8" i="1"/>
  <c r="R99" i="1"/>
  <c r="J58" i="1"/>
  <c r="P58" i="1"/>
  <c r="V58" i="1"/>
  <c r="X28" i="1"/>
  <c r="K139" i="1"/>
  <c r="R139" i="1"/>
  <c r="P133" i="1"/>
  <c r="V24" i="1"/>
  <c r="R24" i="1"/>
  <c r="Z24" i="1"/>
  <c r="L133" i="1"/>
  <c r="H139" i="1"/>
  <c r="T99" i="1"/>
  <c r="Q58" i="1"/>
  <c r="K58" i="1"/>
  <c r="I58" i="1"/>
  <c r="M58" i="1"/>
  <c r="K28" i="1"/>
  <c r="Y28" i="1"/>
  <c r="R28" i="1"/>
  <c r="S139" i="1"/>
  <c r="X58" i="1"/>
  <c r="O139" i="1"/>
  <c r="H153" i="1"/>
  <c r="X70" i="1"/>
  <c r="K70" i="1"/>
  <c r="AB84" i="1"/>
  <c r="H58" i="1"/>
  <c r="T58" i="1"/>
  <c r="T153" i="1"/>
  <c r="Q153" i="1"/>
  <c r="Y24" i="1"/>
  <c r="O24" i="1"/>
  <c r="H24" i="1"/>
  <c r="T24" i="1"/>
  <c r="Z70" i="1"/>
  <c r="L100" i="1"/>
  <c r="Y70" i="1"/>
  <c r="S70" i="1"/>
  <c r="AB129" i="1"/>
  <c r="H83" i="1"/>
  <c r="P55" i="1"/>
  <c r="O88" i="1"/>
  <c r="T14" i="1"/>
  <c r="Z100" i="1"/>
  <c r="P100" i="1"/>
  <c r="L128" i="1"/>
  <c r="P128" i="1"/>
  <c r="R46" i="1"/>
  <c r="T85" i="1"/>
  <c r="X85" i="1"/>
  <c r="L15" i="1"/>
  <c r="AA37" i="1"/>
  <c r="V62" i="1"/>
  <c r="O57" i="1"/>
  <c r="W46" i="1"/>
  <c r="Q66" i="1"/>
  <c r="O7" i="1"/>
  <c r="T81" i="1"/>
  <c r="R25" i="1"/>
  <c r="T25" i="1"/>
  <c r="N119" i="1"/>
  <c r="X121" i="1"/>
  <c r="T119" i="1"/>
  <c r="U54" i="1"/>
  <c r="L51" i="1"/>
  <c r="M116" i="1"/>
  <c r="AA25" i="1"/>
  <c r="V66" i="1"/>
  <c r="X48" i="1"/>
  <c r="W54" i="1"/>
  <c r="V51" i="1"/>
  <c r="R71" i="1"/>
  <c r="U25" i="1"/>
  <c r="R66" i="1"/>
  <c r="U7" i="1"/>
  <c r="V128" i="1"/>
  <c r="X25" i="1"/>
  <c r="L48" i="1"/>
  <c r="V54" i="1"/>
  <c r="Q25" i="1"/>
  <c r="Y25" i="1"/>
  <c r="W25" i="1"/>
  <c r="K25" i="1"/>
  <c r="L119" i="1"/>
  <c r="S119" i="1"/>
  <c r="AA119" i="1"/>
  <c r="I66" i="1"/>
  <c r="H66" i="1"/>
  <c r="AA66" i="1"/>
  <c r="M48" i="1"/>
  <c r="W48" i="1"/>
  <c r="AA48" i="1"/>
  <c r="R7" i="1"/>
  <c r="L54" i="1"/>
  <c r="J54" i="1"/>
  <c r="M51" i="1"/>
  <c r="M128" i="1"/>
  <c r="Q128" i="1"/>
  <c r="S121" i="1"/>
  <c r="W128" i="1"/>
  <c r="K81" i="1"/>
  <c r="L25" i="1"/>
  <c r="P25" i="1"/>
  <c r="I119" i="1"/>
  <c r="Z119" i="1"/>
  <c r="Z66" i="1"/>
  <c r="L66" i="1"/>
  <c r="P48" i="1"/>
  <c r="I48" i="1"/>
  <c r="U48" i="1"/>
  <c r="S7" i="1"/>
  <c r="I54" i="1"/>
  <c r="P54" i="1"/>
  <c r="P51" i="1"/>
  <c r="I75" i="1"/>
  <c r="U128" i="1"/>
  <c r="V121" i="1"/>
  <c r="Z131" i="1"/>
  <c r="W81" i="1"/>
  <c r="W116" i="1"/>
  <c r="J71" i="1"/>
  <c r="O121" i="1"/>
  <c r="H25" i="1"/>
  <c r="T54" i="1"/>
  <c r="Q51" i="1"/>
  <c r="T116" i="1"/>
  <c r="Z75" i="1"/>
  <c r="AA116" i="1"/>
  <c r="T121" i="1"/>
  <c r="S25" i="1"/>
  <c r="Z25" i="1"/>
  <c r="O25" i="1"/>
  <c r="J25" i="1"/>
  <c r="M25" i="1"/>
  <c r="I25" i="1"/>
  <c r="V25" i="1"/>
  <c r="U119" i="1"/>
  <c r="M66" i="1"/>
  <c r="T48" i="1"/>
  <c r="R54" i="1"/>
  <c r="K51" i="1"/>
  <c r="R51" i="1"/>
  <c r="Y51" i="1"/>
  <c r="U15" i="1"/>
  <c r="R57" i="1"/>
  <c r="T37" i="1"/>
  <c r="L62" i="1"/>
  <c r="AA83" i="1"/>
  <c r="H17" i="1"/>
  <c r="W62" i="1"/>
  <c r="V33" i="1"/>
  <c r="Y46" i="1"/>
  <c r="Z61" i="1"/>
  <c r="R85" i="1"/>
  <c r="M150" i="1"/>
  <c r="V35" i="1"/>
  <c r="I84" i="1"/>
  <c r="AB134" i="1"/>
  <c r="P33" i="1"/>
  <c r="I15" i="1"/>
  <c r="W61" i="1"/>
  <c r="S55" i="1"/>
  <c r="J85" i="1"/>
  <c r="Q15" i="1"/>
  <c r="V57" i="1"/>
  <c r="M33" i="1"/>
  <c r="Q33" i="1"/>
  <c r="I83" i="1"/>
  <c r="N55" i="1"/>
  <c r="P92" i="1"/>
  <c r="R92" i="1"/>
  <c r="M85" i="1"/>
  <c r="L17" i="1"/>
  <c r="L55" i="1"/>
  <c r="O46" i="1"/>
  <c r="M63" i="1"/>
  <c r="AB153" i="1"/>
  <c r="K141" i="1"/>
  <c r="N107" i="1"/>
  <c r="L61" i="1"/>
  <c r="H57" i="1"/>
  <c r="U37" i="1"/>
  <c r="K33" i="1"/>
  <c r="K83" i="1"/>
  <c r="O61" i="1"/>
  <c r="T63" i="1"/>
  <c r="L92" i="1"/>
  <c r="L85" i="1"/>
  <c r="V9" i="1"/>
  <c r="L88" i="1"/>
  <c r="N88" i="1"/>
  <c r="X15" i="1"/>
  <c r="T15" i="1"/>
  <c r="V15" i="1"/>
  <c r="V61" i="1"/>
  <c r="J57" i="1"/>
  <c r="Q57" i="1"/>
  <c r="Z57" i="1"/>
  <c r="P37" i="1"/>
  <c r="X37" i="1"/>
  <c r="Z33" i="1"/>
  <c r="L33" i="1"/>
  <c r="Q83" i="1"/>
  <c r="R83" i="1"/>
  <c r="R61" i="1"/>
  <c r="R63" i="1"/>
  <c r="X55" i="1"/>
  <c r="K92" i="1"/>
  <c r="I85" i="1"/>
  <c r="Z85" i="1"/>
  <c r="X17" i="1"/>
  <c r="S92" i="1"/>
  <c r="O62" i="1"/>
  <c r="Q17" i="1"/>
  <c r="Z9" i="1"/>
  <c r="AA55" i="1"/>
  <c r="Q46" i="1"/>
  <c r="X92" i="1"/>
  <c r="Q55" i="1"/>
  <c r="S84" i="1"/>
  <c r="X88" i="1"/>
  <c r="I88" i="1"/>
  <c r="U88" i="1"/>
  <c r="AA15" i="1"/>
  <c r="N61" i="1"/>
  <c r="S57" i="1"/>
  <c r="M57" i="1"/>
  <c r="R37" i="1"/>
  <c r="Q37" i="1"/>
  <c r="I33" i="1"/>
  <c r="H33" i="1"/>
  <c r="AA33" i="1"/>
  <c r="U83" i="1"/>
  <c r="O83" i="1"/>
  <c r="P61" i="1"/>
  <c r="O55" i="1"/>
  <c r="M92" i="1"/>
  <c r="AA92" i="1"/>
  <c r="O85" i="1"/>
  <c r="S85" i="1"/>
  <c r="I17" i="1"/>
  <c r="W92" i="1"/>
  <c r="X62" i="1"/>
  <c r="U9" i="1"/>
  <c r="R62" i="1"/>
  <c r="N9" i="1"/>
  <c r="M55" i="1"/>
  <c r="AA46" i="1"/>
  <c r="L63" i="1"/>
  <c r="N46" i="1"/>
  <c r="T84" i="1"/>
  <c r="R88" i="1"/>
  <c r="K84" i="1"/>
  <c r="V88" i="1"/>
  <c r="M141" i="1"/>
  <c r="S107" i="1"/>
  <c r="U100" i="1"/>
  <c r="Y14" i="1"/>
  <c r="U86" i="1"/>
  <c r="Q86" i="1"/>
  <c r="Q111" i="1"/>
  <c r="I111" i="1"/>
  <c r="O82" i="1"/>
  <c r="N82" i="1"/>
  <c r="L145" i="1"/>
  <c r="U145" i="1"/>
  <c r="J49" i="1"/>
  <c r="N49" i="1"/>
  <c r="H87" i="1"/>
  <c r="O87" i="1"/>
  <c r="Y87" i="1"/>
  <c r="S87" i="1"/>
  <c r="Q87" i="1"/>
  <c r="X135" i="1"/>
  <c r="S135" i="1"/>
  <c r="I150" i="1"/>
  <c r="O150" i="1"/>
  <c r="U148" i="1"/>
  <c r="O148" i="1"/>
  <c r="K148" i="1"/>
  <c r="Y15" i="1"/>
  <c r="H15" i="1"/>
  <c r="W15" i="1"/>
  <c r="P15" i="1"/>
  <c r="R15" i="1"/>
  <c r="Q61" i="1"/>
  <c r="H61" i="1"/>
  <c r="U57" i="1"/>
  <c r="I57" i="1"/>
  <c r="X57" i="1"/>
  <c r="L57" i="1"/>
  <c r="N57" i="1"/>
  <c r="S37" i="1"/>
  <c r="O37" i="1"/>
  <c r="I37" i="1"/>
  <c r="Y37" i="1"/>
  <c r="X33" i="1"/>
  <c r="T33" i="1"/>
  <c r="U33" i="1"/>
  <c r="O33" i="1"/>
  <c r="J33" i="1"/>
  <c r="J83" i="1"/>
  <c r="W83" i="1"/>
  <c r="L83" i="1"/>
  <c r="Y83" i="1"/>
  <c r="Z83" i="1"/>
  <c r="I46" i="1"/>
  <c r="J15" i="1"/>
  <c r="M61" i="1"/>
  <c r="U61" i="1"/>
  <c r="V63" i="1"/>
  <c r="M46" i="1"/>
  <c r="Y85" i="1"/>
  <c r="T55" i="1"/>
  <c r="W55" i="1"/>
  <c r="Z92" i="1"/>
  <c r="Y92" i="1"/>
  <c r="N92" i="1"/>
  <c r="I92" i="1"/>
  <c r="W17" i="1"/>
  <c r="P85" i="1"/>
  <c r="Q85" i="1"/>
  <c r="H85" i="1"/>
  <c r="V85" i="1"/>
  <c r="J17" i="1"/>
  <c r="O17" i="1"/>
  <c r="H92" i="1"/>
  <c r="P62" i="1"/>
  <c r="Y62" i="1"/>
  <c r="P9" i="1"/>
  <c r="T9" i="1"/>
  <c r="Z62" i="1"/>
  <c r="U17" i="1"/>
  <c r="L9" i="1"/>
  <c r="R55" i="1"/>
  <c r="L46" i="1"/>
  <c r="O92" i="1"/>
  <c r="H55" i="1"/>
  <c r="Q62" i="1"/>
  <c r="J46" i="1"/>
  <c r="K63" i="1"/>
  <c r="V55" i="1"/>
  <c r="R84" i="1"/>
  <c r="P141" i="1"/>
  <c r="U84" i="1"/>
  <c r="N84" i="1"/>
  <c r="S88" i="1"/>
  <c r="AA107" i="1"/>
  <c r="Y107" i="1"/>
  <c r="Z107" i="1"/>
  <c r="L107" i="1"/>
  <c r="T88" i="1"/>
  <c r="V107" i="1"/>
  <c r="X11" i="1"/>
  <c r="M11" i="1"/>
  <c r="L14" i="1"/>
  <c r="X100" i="1"/>
  <c r="O15" i="1"/>
  <c r="X61" i="1"/>
  <c r="S61" i="1"/>
  <c r="T57" i="1"/>
  <c r="W57" i="1"/>
  <c r="K57" i="1"/>
  <c r="Y57" i="1"/>
  <c r="P57" i="1"/>
  <c r="H37" i="1"/>
  <c r="N37" i="1"/>
  <c r="W37" i="1"/>
  <c r="Y33" i="1"/>
  <c r="W33" i="1"/>
  <c r="S33" i="1"/>
  <c r="R33" i="1"/>
  <c r="S83" i="1"/>
  <c r="P83" i="1"/>
  <c r="V83" i="1"/>
  <c r="T83" i="1"/>
  <c r="N83" i="1"/>
  <c r="AA61" i="1"/>
  <c r="J55" i="1"/>
  <c r="Y55" i="1"/>
  <c r="Q92" i="1"/>
  <c r="V92" i="1"/>
  <c r="U92" i="1"/>
  <c r="M83" i="1"/>
  <c r="W85" i="1"/>
  <c r="AA85" i="1"/>
  <c r="U85" i="1"/>
  <c r="K85" i="1"/>
  <c r="M17" i="1"/>
  <c r="K17" i="1"/>
  <c r="U62" i="1"/>
  <c r="I62" i="1"/>
  <c r="Q9" i="1"/>
  <c r="H62" i="1"/>
  <c r="Y9" i="1"/>
  <c r="X141" i="1"/>
  <c r="P46" i="1"/>
  <c r="T92" i="1"/>
  <c r="U55" i="1"/>
  <c r="K55" i="1"/>
  <c r="W84" i="1"/>
  <c r="Z88" i="1"/>
  <c r="Z55" i="1"/>
  <c r="W88" i="1"/>
  <c r="J107" i="1"/>
  <c r="I107" i="1"/>
  <c r="M14" i="1"/>
  <c r="J14" i="1"/>
  <c r="P11" i="1"/>
  <c r="V11" i="1"/>
  <c r="Y11" i="1"/>
  <c r="R100" i="1"/>
  <c r="Y100" i="1"/>
  <c r="AA86" i="1"/>
  <c r="R86" i="1"/>
  <c r="Y86" i="1"/>
  <c r="P86" i="1"/>
  <c r="Q76" i="1"/>
  <c r="V76" i="1"/>
  <c r="T86" i="1"/>
  <c r="J86" i="1"/>
  <c r="AA87" i="1"/>
  <c r="L87" i="1"/>
  <c r="I87" i="1"/>
  <c r="R87" i="1"/>
  <c r="U87" i="1"/>
  <c r="M148" i="1"/>
  <c r="R135" i="1"/>
  <c r="L150" i="1"/>
  <c r="P35" i="1"/>
  <c r="S111" i="1"/>
  <c r="W86" i="1"/>
  <c r="M86" i="1"/>
  <c r="T87" i="1"/>
  <c r="N87" i="1"/>
  <c r="V87" i="1"/>
  <c r="W87" i="1"/>
  <c r="N148" i="1"/>
  <c r="S145" i="1"/>
  <c r="L135" i="1"/>
  <c r="U135" i="1"/>
  <c r="I135" i="1"/>
  <c r="L86" i="1"/>
  <c r="I82" i="1"/>
  <c r="U76" i="1"/>
  <c r="U35" i="1"/>
  <c r="AA49" i="1"/>
  <c r="Z40" i="1"/>
  <c r="M40" i="1"/>
  <c r="H111" i="1"/>
  <c r="H48" i="1"/>
  <c r="Q48" i="1"/>
  <c r="N48" i="1"/>
  <c r="V48" i="1"/>
  <c r="O48" i="1"/>
  <c r="Z48" i="1"/>
  <c r="S48" i="1"/>
  <c r="R48" i="1"/>
  <c r="K48" i="1"/>
  <c r="J48" i="1"/>
  <c r="L71" i="1"/>
  <c r="V71" i="1"/>
  <c r="O71" i="1"/>
  <c r="Y71" i="1"/>
  <c r="P81" i="1"/>
  <c r="Z81" i="1"/>
  <c r="N81" i="1"/>
  <c r="U81" i="1"/>
  <c r="O81" i="1"/>
  <c r="Z121" i="1"/>
  <c r="H121" i="1"/>
  <c r="N121" i="1"/>
  <c r="L121" i="1"/>
  <c r="I121" i="1"/>
  <c r="Y121" i="1"/>
  <c r="AA54" i="1"/>
  <c r="N54" i="1"/>
  <c r="K54" i="1"/>
  <c r="O54" i="1"/>
  <c r="Q54" i="1"/>
  <c r="S54" i="1"/>
  <c r="Y54" i="1"/>
  <c r="M54" i="1"/>
  <c r="Z54" i="1"/>
  <c r="X54" i="1"/>
  <c r="Q131" i="1"/>
  <c r="I131" i="1"/>
  <c r="J131" i="1"/>
  <c r="M131" i="1"/>
  <c r="T131" i="1"/>
  <c r="V131" i="1"/>
  <c r="R131" i="1"/>
  <c r="P131" i="1"/>
  <c r="S75" i="1"/>
  <c r="W75" i="1"/>
  <c r="H75" i="1"/>
  <c r="Y119" i="1"/>
  <c r="O119" i="1"/>
  <c r="Q119" i="1"/>
  <c r="H119" i="1"/>
  <c r="M119" i="1"/>
  <c r="R119" i="1"/>
  <c r="V119" i="1"/>
  <c r="J51" i="1"/>
  <c r="Z51" i="1"/>
  <c r="O51" i="1"/>
  <c r="W51" i="1"/>
  <c r="H51" i="1"/>
  <c r="X51" i="1"/>
  <c r="N51" i="1"/>
  <c r="I51" i="1"/>
  <c r="S51" i="1"/>
  <c r="H7" i="1"/>
  <c r="M7" i="1"/>
  <c r="X7" i="1"/>
  <c r="K7" i="1"/>
  <c r="L7" i="1"/>
  <c r="Y7" i="1"/>
  <c r="S128" i="1"/>
  <c r="K128" i="1"/>
  <c r="H128" i="1"/>
  <c r="AA128" i="1"/>
  <c r="T128" i="1"/>
  <c r="R128" i="1"/>
  <c r="Y128" i="1"/>
  <c r="O128" i="1"/>
  <c r="Z128" i="1"/>
  <c r="J128" i="1"/>
  <c r="N128" i="1"/>
  <c r="X128" i="1"/>
  <c r="S66" i="1"/>
  <c r="U66" i="1"/>
  <c r="P66" i="1"/>
  <c r="X66" i="1"/>
  <c r="K66" i="1"/>
  <c r="J66" i="1"/>
  <c r="T66" i="1"/>
  <c r="O66" i="1"/>
  <c r="W66" i="1"/>
  <c r="Y66" i="1"/>
  <c r="L111" i="1"/>
  <c r="AA111" i="1"/>
  <c r="N111" i="1"/>
  <c r="X111" i="1"/>
  <c r="W111" i="1"/>
  <c r="T111" i="1"/>
  <c r="W22" i="1"/>
  <c r="Z22" i="1"/>
  <c r="K22" i="1"/>
  <c r="T22" i="1"/>
  <c r="R22" i="1"/>
  <c r="I22" i="1"/>
  <c r="AA82" i="1"/>
  <c r="V82" i="1"/>
  <c r="X82" i="1"/>
  <c r="R82" i="1"/>
  <c r="T82" i="1"/>
  <c r="Y82" i="1"/>
  <c r="Z82" i="1"/>
  <c r="M35" i="1"/>
  <c r="R35" i="1"/>
  <c r="Q35" i="1"/>
  <c r="Z35" i="1"/>
  <c r="X35" i="1"/>
  <c r="K35" i="1"/>
  <c r="T35" i="1"/>
  <c r="Y145" i="1"/>
  <c r="V145" i="1"/>
  <c r="O145" i="1"/>
  <c r="K145" i="1"/>
  <c r="T145" i="1"/>
  <c r="H145" i="1"/>
  <c r="N135" i="1"/>
  <c r="Q135" i="1"/>
  <c r="M135" i="1"/>
  <c r="J135" i="1"/>
  <c r="AA135" i="1"/>
  <c r="Y135" i="1"/>
  <c r="K135" i="1"/>
  <c r="P135" i="1"/>
  <c r="H135" i="1"/>
  <c r="S115" i="1"/>
  <c r="Y115" i="1"/>
  <c r="J115" i="1"/>
  <c r="W115" i="1"/>
  <c r="M115" i="1"/>
  <c r="W49" i="1"/>
  <c r="T49" i="1"/>
  <c r="X49" i="1"/>
  <c r="S49" i="1"/>
  <c r="L49" i="1"/>
  <c r="P49" i="1"/>
  <c r="K49" i="1"/>
  <c r="Q49" i="1"/>
  <c r="I49" i="1"/>
  <c r="Z49" i="1"/>
  <c r="Y49" i="1"/>
  <c r="U49" i="1"/>
  <c r="P150" i="1"/>
  <c r="U150" i="1"/>
  <c r="S150" i="1"/>
  <c r="K150" i="1"/>
  <c r="N150" i="1"/>
  <c r="V150" i="1"/>
  <c r="W150" i="1"/>
  <c r="Z150" i="1"/>
  <c r="X150" i="1"/>
  <c r="AA150" i="1"/>
  <c r="Z105" i="1"/>
  <c r="L105" i="1"/>
  <c r="Q105" i="1"/>
  <c r="K105" i="1"/>
  <c r="S105" i="1"/>
  <c r="O105" i="1"/>
  <c r="P105" i="1"/>
  <c r="J40" i="1"/>
  <c r="V40" i="1"/>
  <c r="H40" i="1"/>
  <c r="I40" i="1"/>
  <c r="O40" i="1"/>
  <c r="I148" i="1"/>
  <c r="AA148" i="1"/>
  <c r="Z148" i="1"/>
  <c r="L148" i="1"/>
  <c r="J148" i="1"/>
  <c r="P148" i="1"/>
  <c r="R148" i="1"/>
  <c r="Y148" i="1"/>
  <c r="T148" i="1"/>
  <c r="V148" i="1"/>
  <c r="Q148" i="1"/>
  <c r="H148" i="1"/>
  <c r="R145" i="1"/>
  <c r="W135" i="1"/>
  <c r="M22" i="1"/>
  <c r="W82" i="1"/>
  <c r="Y150" i="1"/>
  <c r="O115" i="1"/>
  <c r="J150" i="1"/>
  <c r="H150" i="1"/>
  <c r="Q115" i="1"/>
  <c r="S82" i="1"/>
  <c r="L82" i="1"/>
  <c r="M49" i="1"/>
  <c r="O76" i="1"/>
  <c r="N40" i="1"/>
  <c r="V86" i="1"/>
  <c r="K86" i="1"/>
  <c r="P87" i="1"/>
  <c r="M87" i="1"/>
  <c r="X87" i="1"/>
  <c r="J87" i="1"/>
  <c r="Z87" i="1"/>
  <c r="S148" i="1"/>
  <c r="W148" i="1"/>
  <c r="X148" i="1"/>
  <c r="Q145" i="1"/>
  <c r="J145" i="1"/>
  <c r="O135" i="1"/>
  <c r="Z135" i="1"/>
  <c r="V135" i="1"/>
  <c r="U22" i="1"/>
  <c r="J82" i="1"/>
  <c r="Q150" i="1"/>
  <c r="Z115" i="1"/>
  <c r="T150" i="1"/>
  <c r="T105" i="1"/>
  <c r="L35" i="1"/>
  <c r="N35" i="1"/>
  <c r="H49" i="1"/>
  <c r="V49" i="1"/>
  <c r="X40" i="1"/>
  <c r="W40" i="1"/>
  <c r="R111" i="1"/>
  <c r="M121" i="1"/>
  <c r="W121" i="1"/>
  <c r="AA121" i="1"/>
  <c r="U51" i="1"/>
  <c r="AA51" i="1"/>
  <c r="W131" i="1"/>
  <c r="X131" i="1"/>
  <c r="R81" i="1"/>
  <c r="Q81" i="1"/>
  <c r="AA81" i="1"/>
  <c r="Y116" i="1"/>
  <c r="M71" i="1"/>
  <c r="R121" i="1"/>
  <c r="R116" i="1"/>
  <c r="AA71" i="1"/>
  <c r="W105" i="1"/>
  <c r="I105" i="1"/>
  <c r="V105" i="1"/>
  <c r="W71" i="1"/>
  <c r="X105" i="1"/>
  <c r="U131" i="1"/>
  <c r="H105" i="1"/>
  <c r="Y40" i="1"/>
  <c r="Q40" i="1"/>
  <c r="R40" i="1"/>
  <c r="T40" i="1"/>
  <c r="K111" i="1"/>
  <c r="M111" i="1"/>
  <c r="P111" i="1"/>
  <c r="Y111" i="1"/>
  <c r="U111" i="1"/>
  <c r="I13" i="1"/>
  <c r="U13" i="1"/>
  <c r="K13" i="1"/>
  <c r="O49" i="1"/>
  <c r="M105" i="1"/>
  <c r="N105" i="1"/>
  <c r="J105" i="1"/>
  <c r="Y105" i="1"/>
  <c r="R105" i="1"/>
  <c r="J121" i="1"/>
  <c r="Q121" i="1"/>
  <c r="AA40" i="1"/>
  <c r="L40" i="1"/>
  <c r="S40" i="1"/>
  <c r="P40" i="1"/>
  <c r="K40" i="1"/>
  <c r="U105" i="1"/>
  <c r="V111" i="1"/>
  <c r="J111" i="1"/>
  <c r="O111" i="1"/>
  <c r="Z111" i="1"/>
  <c r="V7" i="1"/>
  <c r="Q7" i="1"/>
  <c r="T7" i="1"/>
  <c r="N7" i="1"/>
  <c r="J7" i="1"/>
  <c r="W7" i="1"/>
  <c r="Z7" i="1"/>
  <c r="AA7" i="1"/>
  <c r="P7" i="1"/>
  <c r="AI99" i="1"/>
  <c r="AF99" i="1"/>
  <c r="N145" i="1"/>
  <c r="I145" i="1"/>
  <c r="M145" i="1"/>
  <c r="Z152" i="1"/>
  <c r="H152" i="1"/>
  <c r="K152" i="1"/>
  <c r="K23" i="1"/>
  <c r="Y23" i="1"/>
  <c r="P77" i="1"/>
  <c r="N77" i="1"/>
  <c r="Q77" i="1"/>
  <c r="J77" i="1"/>
  <c r="AA77" i="1"/>
  <c r="Y77" i="1"/>
  <c r="H77" i="1"/>
  <c r="J18" i="1"/>
  <c r="V18" i="1"/>
  <c r="L18" i="1"/>
  <c r="T18" i="1"/>
  <c r="P18" i="1"/>
  <c r="Q18" i="1"/>
  <c r="K19" i="1"/>
  <c r="M19" i="1"/>
  <c r="N19" i="1"/>
  <c r="T19" i="1"/>
  <c r="P122" i="1"/>
  <c r="J122" i="1"/>
  <c r="H122" i="1"/>
  <c r="Z145" i="1"/>
  <c r="P145" i="1"/>
  <c r="X145" i="1"/>
  <c r="W145" i="1"/>
  <c r="AV28" i="1"/>
  <c r="AE28" i="1" s="1"/>
  <c r="AV101" i="1"/>
  <c r="AF101" i="1" s="1"/>
  <c r="V122" i="1"/>
  <c r="O122" i="1"/>
  <c r="L122" i="1"/>
  <c r="R19" i="1"/>
  <c r="Z19" i="1"/>
  <c r="V19" i="1"/>
  <c r="P23" i="1"/>
  <c r="I122" i="1"/>
  <c r="X19" i="1"/>
  <c r="U18" i="1"/>
  <c r="U19" i="1"/>
  <c r="L77" i="1"/>
  <c r="Z77" i="1"/>
  <c r="T122" i="1"/>
  <c r="AA145" i="1"/>
  <c r="U152" i="1"/>
  <c r="V153" i="1"/>
  <c r="Y153" i="1"/>
  <c r="X153" i="1"/>
  <c r="Z153" i="1"/>
  <c r="R153" i="1"/>
  <c r="U153" i="1"/>
  <c r="S153" i="1"/>
  <c r="K153" i="1"/>
  <c r="I153" i="1"/>
  <c r="J153" i="1"/>
  <c r="L153" i="1"/>
  <c r="I130" i="1"/>
  <c r="V130" i="1"/>
  <c r="Z130" i="1"/>
  <c r="J130" i="1"/>
  <c r="R130" i="1"/>
  <c r="W130" i="1"/>
  <c r="U28" i="1"/>
  <c r="L28" i="1"/>
  <c r="Z28" i="1"/>
  <c r="O28" i="1"/>
  <c r="P28" i="1"/>
  <c r="H84" i="1"/>
  <c r="Y84" i="1"/>
  <c r="M84" i="1"/>
  <c r="V84" i="1"/>
  <c r="J84" i="1"/>
  <c r="Z84" i="1"/>
  <c r="O84" i="1"/>
  <c r="AA84" i="1"/>
  <c r="Q84" i="1"/>
  <c r="X84" i="1"/>
  <c r="L84" i="1"/>
  <c r="U141" i="1"/>
  <c r="J141" i="1"/>
  <c r="Q141" i="1"/>
  <c r="N141" i="1"/>
  <c r="I141" i="1"/>
  <c r="W141" i="1"/>
  <c r="Z141" i="1"/>
  <c r="O141" i="1"/>
  <c r="T141" i="1"/>
  <c r="S141" i="1"/>
  <c r="AA141" i="1"/>
  <c r="H141" i="1"/>
  <c r="V141" i="1"/>
  <c r="L141" i="1"/>
  <c r="Y141" i="1"/>
  <c r="N115" i="1"/>
  <c r="T115" i="1"/>
  <c r="P115" i="1"/>
  <c r="I115" i="1"/>
  <c r="AI36" i="1"/>
  <c r="K20" i="1"/>
  <c r="O20" i="1"/>
  <c r="K71" i="1"/>
  <c r="S71" i="1"/>
  <c r="X71" i="1"/>
  <c r="U71" i="1"/>
  <c r="I71" i="1"/>
  <c r="Z71" i="1"/>
  <c r="Q71" i="1"/>
  <c r="P71" i="1"/>
  <c r="T71" i="1"/>
  <c r="H71" i="1"/>
  <c r="I81" i="1"/>
  <c r="H81" i="1"/>
  <c r="V81" i="1"/>
  <c r="L81" i="1"/>
  <c r="J81" i="1"/>
  <c r="Y81" i="1"/>
  <c r="M81" i="1"/>
  <c r="X81" i="1"/>
  <c r="U121" i="1"/>
  <c r="K121" i="1"/>
  <c r="L131" i="1"/>
  <c r="O131" i="1"/>
  <c r="S131" i="1"/>
  <c r="H131" i="1"/>
  <c r="AA131" i="1"/>
  <c r="N131" i="1"/>
  <c r="Y131" i="1"/>
  <c r="H13" i="1"/>
  <c r="Q13" i="1"/>
  <c r="O13" i="1"/>
  <c r="M75" i="1"/>
  <c r="X75" i="1"/>
  <c r="BT78" i="1"/>
  <c r="BS78" i="1"/>
  <c r="BT18" i="1"/>
  <c r="BS18" i="1"/>
  <c r="BT49" i="1"/>
  <c r="P139" i="1"/>
  <c r="AA139" i="1"/>
  <c r="W139" i="1"/>
  <c r="N139" i="1"/>
  <c r="U139" i="1"/>
  <c r="M139" i="1"/>
  <c r="T139" i="1"/>
  <c r="J139" i="1"/>
  <c r="X139" i="1"/>
  <c r="I139" i="1"/>
  <c r="Q139" i="1"/>
  <c r="Z125" i="1"/>
  <c r="Q125" i="1"/>
  <c r="V125" i="1"/>
  <c r="U125" i="1"/>
  <c r="BS26" i="1"/>
  <c r="AI125" i="1"/>
  <c r="AV133" i="1"/>
  <c r="AD133" i="1" s="1"/>
  <c r="AI26" i="1"/>
  <c r="AD26" i="1" s="1"/>
  <c r="AV11" i="1"/>
  <c r="AG11" i="1" s="1"/>
  <c r="AI71" i="1"/>
  <c r="AV121" i="1"/>
  <c r="AG121" i="1" s="1"/>
  <c r="AV125" i="1"/>
  <c r="AD125" i="1" s="1"/>
  <c r="AI56" i="1"/>
  <c r="AI68" i="1"/>
  <c r="AD127" i="1"/>
  <c r="AI54" i="1"/>
  <c r="AG54" i="1" s="1"/>
  <c r="AV104" i="1"/>
  <c r="AD104" i="1" s="1"/>
  <c r="BS60" i="1"/>
  <c r="O86" i="1"/>
  <c r="N86" i="1"/>
  <c r="I86" i="1"/>
  <c r="W119" i="1"/>
  <c r="P119" i="1"/>
  <c r="J119" i="1"/>
  <c r="X119" i="1"/>
  <c r="X86" i="1"/>
  <c r="R75" i="1"/>
  <c r="N22" i="1"/>
  <c r="AV138" i="1"/>
  <c r="AH138" i="1" s="1"/>
  <c r="J75" i="1"/>
  <c r="S76" i="1"/>
  <c r="P20" i="1"/>
  <c r="S13" i="1"/>
  <c r="AV93" i="1"/>
  <c r="AH93" i="1" s="1"/>
  <c r="AI67" i="1"/>
  <c r="W11" i="1"/>
  <c r="AV139" i="1"/>
  <c r="AD139" i="1" s="1"/>
  <c r="I100" i="1"/>
  <c r="AA133" i="1"/>
  <c r="O133" i="1"/>
  <c r="K133" i="1"/>
  <c r="T133" i="1"/>
  <c r="H133" i="1"/>
  <c r="R133" i="1"/>
  <c r="M133" i="1"/>
  <c r="S133" i="1"/>
  <c r="Y99" i="1"/>
  <c r="S99" i="1"/>
  <c r="L99" i="1"/>
  <c r="AA99" i="1"/>
  <c r="X99" i="1"/>
  <c r="BT119" i="1"/>
  <c r="U20" i="1"/>
  <c r="S20" i="1"/>
  <c r="W20" i="1"/>
  <c r="H20" i="1"/>
  <c r="N20" i="1"/>
  <c r="AA20" i="1"/>
  <c r="L20" i="1"/>
  <c r="Y20" i="1"/>
  <c r="J20" i="1"/>
  <c r="R20" i="1"/>
  <c r="M13" i="1"/>
  <c r="P13" i="1"/>
  <c r="Z13" i="1"/>
  <c r="R13" i="1"/>
  <c r="N13" i="1"/>
  <c r="V13" i="1"/>
  <c r="AA13" i="1"/>
  <c r="W13" i="1"/>
  <c r="X13" i="1"/>
  <c r="L13" i="1"/>
  <c r="V75" i="1"/>
  <c r="Y75" i="1"/>
  <c r="P75" i="1"/>
  <c r="Q75" i="1"/>
  <c r="U75" i="1"/>
  <c r="AA75" i="1"/>
  <c r="X20" i="1"/>
  <c r="L75" i="1"/>
  <c r="T75" i="1"/>
  <c r="T20" i="1"/>
  <c r="N75" i="1"/>
  <c r="Y13" i="1"/>
  <c r="AI124" i="1"/>
  <c r="AI16" i="1"/>
  <c r="S86" i="1"/>
  <c r="H86" i="1"/>
  <c r="BT81" i="1"/>
  <c r="BS81" i="1"/>
  <c r="AV57" i="1"/>
  <c r="AH57" i="1" s="1"/>
  <c r="O75" i="1"/>
  <c r="Z20" i="1"/>
  <c r="I20" i="1"/>
  <c r="Z86" i="1"/>
  <c r="Q20" i="1"/>
  <c r="V20" i="1"/>
  <c r="T13" i="1"/>
  <c r="AI18" i="1"/>
  <c r="AI141" i="1"/>
  <c r="AD141" i="1" s="1"/>
  <c r="AI152" i="1"/>
  <c r="AF152" i="1" s="1"/>
  <c r="M100" i="1"/>
  <c r="AA100" i="1"/>
  <c r="K100" i="1"/>
  <c r="H100" i="1"/>
  <c r="V100" i="1"/>
  <c r="W100" i="1"/>
  <c r="T100" i="1"/>
  <c r="O100" i="1"/>
  <c r="N100" i="1"/>
  <c r="S100" i="1"/>
  <c r="Q100" i="1"/>
  <c r="BT133" i="1"/>
  <c r="AF142" i="1"/>
  <c r="H63" i="1"/>
  <c r="N63" i="1"/>
  <c r="I63" i="1"/>
  <c r="P63" i="1"/>
  <c r="U63" i="1"/>
  <c r="W63" i="1"/>
  <c r="Z11" i="1"/>
  <c r="J11" i="1"/>
  <c r="L11" i="1"/>
  <c r="R17" i="1"/>
  <c r="Y17" i="1"/>
  <c r="T17" i="1"/>
  <c r="BS52" i="1"/>
  <c r="K82" i="1"/>
  <c r="Q82" i="1"/>
  <c r="M82" i="1"/>
  <c r="P82" i="1"/>
  <c r="H82" i="1"/>
  <c r="W35" i="1"/>
  <c r="H35" i="1"/>
  <c r="AA35" i="1"/>
  <c r="I35" i="1"/>
  <c r="O35" i="1"/>
  <c r="Y35" i="1"/>
  <c r="J35" i="1"/>
  <c r="BS17" i="1"/>
  <c r="BT17" i="1"/>
  <c r="BS39" i="1"/>
  <c r="BS72" i="1"/>
  <c r="BS20" i="1"/>
  <c r="AF47" i="1"/>
  <c r="AI154" i="1"/>
  <c r="AH154" i="1" s="1"/>
  <c r="U77" i="1"/>
  <c r="AA88" i="1"/>
  <c r="V77" i="1"/>
  <c r="J24" i="1"/>
  <c r="Y88" i="1"/>
  <c r="H88" i="1"/>
  <c r="K24" i="1"/>
  <c r="K88" i="1"/>
  <c r="S24" i="1"/>
  <c r="AA24" i="1"/>
  <c r="J88" i="1"/>
  <c r="AV58" i="1"/>
  <c r="AG58" i="1" s="1"/>
  <c r="AD87" i="1"/>
  <c r="V70" i="1"/>
  <c r="Y152" i="1"/>
  <c r="I152" i="1"/>
  <c r="BT16" i="1"/>
  <c r="BT11" i="1"/>
  <c r="BT31" i="1"/>
  <c r="BT100" i="1"/>
  <c r="BS133" i="1"/>
  <c r="AV7" i="1"/>
  <c r="AH7" i="1" s="1"/>
  <c r="AV10" i="1"/>
  <c r="AE10" i="1" s="1"/>
  <c r="AV147" i="1"/>
  <c r="AG147" i="1" s="1"/>
  <c r="X125" i="1"/>
  <c r="P125" i="1"/>
  <c r="K125" i="1"/>
  <c r="M77" i="1"/>
  <c r="H18" i="1"/>
  <c r="O77" i="1"/>
  <c r="I24" i="1"/>
  <c r="P88" i="1"/>
  <c r="M24" i="1"/>
  <c r="Q24" i="1"/>
  <c r="M88" i="1"/>
  <c r="N24" i="1"/>
  <c r="W24" i="1"/>
  <c r="U24" i="1"/>
  <c r="W125" i="1"/>
  <c r="AI104" i="1"/>
  <c r="AI9" i="1"/>
  <c r="AI151" i="1"/>
  <c r="AE151" i="1" s="1"/>
  <c r="J70" i="1"/>
  <c r="W152" i="1"/>
  <c r="W70" i="1"/>
  <c r="U70" i="1"/>
  <c r="AH107" i="1"/>
  <c r="AI72" i="1"/>
  <c r="AH72" i="1" s="1"/>
  <c r="J152" i="1"/>
  <c r="BT125" i="1"/>
  <c r="BS104" i="1"/>
  <c r="AV9" i="1"/>
  <c r="AF112" i="1"/>
  <c r="BS140" i="1"/>
  <c r="BS144" i="1"/>
  <c r="AV91" i="1"/>
  <c r="AG91" i="1" s="1"/>
  <c r="BS141" i="1"/>
  <c r="AV135" i="1"/>
  <c r="AF135" i="1" s="1"/>
  <c r="BS154" i="1"/>
  <c r="AV48" i="1"/>
  <c r="AF48" i="1" s="1"/>
  <c r="AV143" i="1"/>
  <c r="AB143" i="1" s="1"/>
  <c r="AV16" i="1"/>
  <c r="AB16" i="1" s="1"/>
  <c r="BT36" i="1"/>
  <c r="AV43" i="1"/>
  <c r="AH43" i="1" s="1"/>
  <c r="AI116" i="1"/>
  <c r="BS122" i="1"/>
  <c r="BT122" i="1"/>
  <c r="M76" i="1"/>
  <c r="X76" i="1"/>
  <c r="P76" i="1"/>
  <c r="Y76" i="1"/>
  <c r="K76" i="1"/>
  <c r="L76" i="1"/>
  <c r="AG134" i="1"/>
  <c r="AF134" i="1"/>
  <c r="AE134" i="1"/>
  <c r="J22" i="1"/>
  <c r="O22" i="1"/>
  <c r="L22" i="1"/>
  <c r="H22" i="1"/>
  <c r="V22" i="1"/>
  <c r="S22" i="1"/>
  <c r="X22" i="1"/>
  <c r="Y22" i="1"/>
  <c r="O116" i="1"/>
  <c r="X116" i="1"/>
  <c r="N116" i="1"/>
  <c r="U116" i="1"/>
  <c r="V116" i="1"/>
  <c r="K116" i="1"/>
  <c r="J116" i="1"/>
  <c r="BT23" i="1"/>
  <c r="X91" i="1"/>
  <c r="N91" i="1"/>
  <c r="L91" i="1"/>
  <c r="S91" i="1"/>
  <c r="I91" i="1"/>
  <c r="R9" i="1"/>
  <c r="W9" i="1"/>
  <c r="K9" i="1"/>
  <c r="H9" i="1"/>
  <c r="I9" i="1"/>
  <c r="AE127" i="1"/>
  <c r="Z91" i="1"/>
  <c r="H91" i="1"/>
  <c r="W91" i="1"/>
  <c r="Y91" i="1"/>
  <c r="AV137" i="1"/>
  <c r="AH137" i="1" s="1"/>
  <c r="AV103" i="1"/>
  <c r="AE103" i="1" s="1"/>
  <c r="I116" i="1"/>
  <c r="Z76" i="1"/>
  <c r="N76" i="1"/>
  <c r="I76" i="1"/>
  <c r="AA9" i="1"/>
  <c r="Q116" i="1"/>
  <c r="J9" i="1"/>
  <c r="O9" i="1"/>
  <c r="S116" i="1"/>
  <c r="L116" i="1"/>
  <c r="H116" i="1"/>
  <c r="W76" i="1"/>
  <c r="S9" i="1"/>
  <c r="R76" i="1"/>
  <c r="AA22" i="1"/>
  <c r="AH134" i="1"/>
  <c r="AI143" i="1"/>
  <c r="AG112" i="1"/>
  <c r="AG30" i="1"/>
  <c r="AI102" i="1"/>
  <c r="AD102" i="1" s="1"/>
  <c r="AI139" i="1"/>
  <c r="BS68" i="1"/>
  <c r="BT68" i="1"/>
  <c r="Z14" i="1"/>
  <c r="Q14" i="1"/>
  <c r="U14" i="1"/>
  <c r="V14" i="1"/>
  <c r="N14" i="1"/>
  <c r="P14" i="1"/>
  <c r="W14" i="1"/>
  <c r="H14" i="1"/>
  <c r="X14" i="1"/>
  <c r="AA14" i="1"/>
  <c r="K14" i="1"/>
  <c r="O14" i="1"/>
  <c r="S14" i="1"/>
  <c r="I14" i="1"/>
  <c r="M62" i="1"/>
  <c r="AA62" i="1"/>
  <c r="S62" i="1"/>
  <c r="T62" i="1"/>
  <c r="N62" i="1"/>
  <c r="J62" i="1"/>
  <c r="BT123" i="1"/>
  <c r="S46" i="1"/>
  <c r="Z46" i="1"/>
  <c r="T46" i="1"/>
  <c r="U46" i="1"/>
  <c r="V46" i="1"/>
  <c r="X46" i="1"/>
  <c r="K46" i="1"/>
  <c r="L37" i="1"/>
  <c r="Z37" i="1"/>
  <c r="J37" i="1"/>
  <c r="M37" i="1"/>
  <c r="K37" i="1"/>
  <c r="L115" i="1"/>
  <c r="H115" i="1"/>
  <c r="K115" i="1"/>
  <c r="X115" i="1"/>
  <c r="U115" i="1"/>
  <c r="AA115" i="1"/>
  <c r="V115" i="1"/>
  <c r="R115" i="1"/>
  <c r="H76" i="1"/>
  <c r="P116" i="1"/>
  <c r="AA76" i="1"/>
  <c r="X9" i="1"/>
  <c r="P22" i="1"/>
  <c r="T76" i="1"/>
  <c r="AI19" i="1"/>
  <c r="AE19" i="1" s="1"/>
  <c r="AG83" i="1"/>
  <c r="X112" i="1"/>
  <c r="R112" i="1"/>
  <c r="AA112" i="1"/>
  <c r="AI140" i="1"/>
  <c r="AH140" i="1" s="1"/>
  <c r="AF51" i="1"/>
  <c r="BS67" i="1"/>
  <c r="BT146" i="1"/>
  <c r="BS146" i="1"/>
  <c r="BT70" i="1"/>
  <c r="AF42" i="1"/>
  <c r="Q8" i="1"/>
  <c r="W8" i="1"/>
  <c r="P8" i="1"/>
  <c r="U8" i="1"/>
  <c r="V97" i="1"/>
  <c r="O97" i="1"/>
  <c r="X97" i="1"/>
  <c r="H97" i="1"/>
  <c r="L97" i="1"/>
  <c r="BS69" i="1"/>
  <c r="BT69" i="1"/>
  <c r="S15" i="1"/>
  <c r="K15" i="1"/>
  <c r="N15" i="1"/>
  <c r="Z15" i="1"/>
  <c r="T61" i="1"/>
  <c r="I61" i="1"/>
  <c r="Y61" i="1"/>
  <c r="K61" i="1"/>
  <c r="S130" i="1"/>
  <c r="AA125" i="1"/>
  <c r="X63" i="1"/>
  <c r="Y63" i="1"/>
  <c r="H130" i="1"/>
  <c r="U133" i="1"/>
  <c r="Y133" i="1"/>
  <c r="W133" i="1"/>
  <c r="X133" i="1"/>
  <c r="Q133" i="1"/>
  <c r="U107" i="1"/>
  <c r="P107" i="1"/>
  <c r="M107" i="1"/>
  <c r="X107" i="1"/>
  <c r="R107" i="1"/>
  <c r="O107" i="1"/>
  <c r="V133" i="1"/>
  <c r="AI122" i="1"/>
  <c r="AD122" i="1" s="1"/>
  <c r="AI44" i="1"/>
  <c r="AF44" i="1" s="1"/>
  <c r="AG65" i="1"/>
  <c r="AD46" i="1"/>
  <c r="O11" i="1"/>
  <c r="AI133" i="1"/>
  <c r="AI34" i="1"/>
  <c r="AG34" i="1" s="1"/>
  <c r="AI24" i="1"/>
  <c r="AE24" i="1" s="1"/>
  <c r="N152" i="1"/>
  <c r="L70" i="1"/>
  <c r="AA70" i="1"/>
  <c r="AV70" i="1"/>
  <c r="AB70" i="1" s="1"/>
  <c r="AV123" i="1"/>
  <c r="Q152" i="1"/>
  <c r="P152" i="1"/>
  <c r="AD66" i="1"/>
  <c r="R70" i="1"/>
  <c r="AV146" i="1"/>
  <c r="Q70" i="1"/>
  <c r="V152" i="1"/>
  <c r="I11" i="1"/>
  <c r="AI146" i="1"/>
  <c r="R11" i="1"/>
  <c r="S11" i="1"/>
  <c r="M70" i="1"/>
  <c r="U11" i="1"/>
  <c r="M152" i="1"/>
  <c r="AA11" i="1"/>
  <c r="BT138" i="1"/>
  <c r="BS138" i="1"/>
  <c r="BT22" i="1"/>
  <c r="BT9" i="1"/>
  <c r="BS143" i="1"/>
  <c r="BT143" i="1"/>
  <c r="BT56" i="1"/>
  <c r="BS102" i="1"/>
  <c r="BT139" i="1"/>
  <c r="BT124" i="1"/>
  <c r="BS34" i="1"/>
  <c r="BT116" i="1"/>
  <c r="BS43" i="1"/>
  <c r="BS135" i="1"/>
  <c r="BT30" i="1"/>
  <c r="BS21" i="1"/>
  <c r="BT61" i="1"/>
  <c r="AI138" i="1"/>
  <c r="BS151" i="1"/>
  <c r="BT152" i="1"/>
  <c r="BT75" i="1"/>
  <c r="BS88" i="1"/>
  <c r="BT88" i="1"/>
  <c r="BS125" i="1"/>
  <c r="BT24" i="1"/>
  <c r="BS36" i="1"/>
  <c r="BS79" i="1"/>
  <c r="AI101" i="1"/>
  <c r="AI38" i="1"/>
  <c r="AH38" i="1" s="1"/>
  <c r="AI82" i="1"/>
  <c r="AH82" i="1" s="1"/>
  <c r="AI109" i="1"/>
  <c r="AE109" i="1" s="1"/>
  <c r="K99" i="1"/>
  <c r="H99" i="1"/>
  <c r="S63" i="1"/>
  <c r="AA63" i="1"/>
  <c r="AA17" i="1"/>
  <c r="S17" i="1"/>
  <c r="Y130" i="1"/>
  <c r="T130" i="1"/>
  <c r="Z17" i="1"/>
  <c r="P17" i="1"/>
  <c r="N17" i="1"/>
  <c r="W99" i="1"/>
  <c r="V99" i="1"/>
  <c r="L125" i="1"/>
  <c r="M125" i="1"/>
  <c r="T125" i="1"/>
  <c r="U99" i="1"/>
  <c r="Q99" i="1"/>
  <c r="Q28" i="1"/>
  <c r="W28" i="1"/>
  <c r="I28" i="1"/>
  <c r="O63" i="1"/>
  <c r="J63" i="1"/>
  <c r="Q63" i="1"/>
  <c r="U130" i="1"/>
  <c r="P99" i="1"/>
  <c r="M10" i="1"/>
  <c r="Z133" i="1"/>
  <c r="N133" i="1"/>
  <c r="I133" i="1"/>
  <c r="M28" i="1"/>
  <c r="T107" i="1"/>
  <c r="H107" i="1"/>
  <c r="Q107" i="1"/>
  <c r="W107" i="1"/>
  <c r="AI57" i="1"/>
  <c r="AV124" i="1"/>
  <c r="N11" i="1"/>
  <c r="K11" i="1"/>
  <c r="T11" i="1"/>
  <c r="AV49" i="1"/>
  <c r="AE49" i="1" s="1"/>
  <c r="AI105" i="1"/>
  <c r="AD105" i="1" s="1"/>
  <c r="L152" i="1"/>
  <c r="X152" i="1"/>
  <c r="P70" i="1"/>
  <c r="AI93" i="1"/>
  <c r="O152" i="1"/>
  <c r="S152" i="1"/>
  <c r="N70" i="1"/>
  <c r="AA152" i="1"/>
  <c r="T152" i="1"/>
  <c r="Q11" i="1"/>
  <c r="O70" i="1"/>
  <c r="AI69" i="1"/>
  <c r="AF69" i="1" s="1"/>
  <c r="AI79" i="1"/>
  <c r="AH79" i="1" s="1"/>
  <c r="I70" i="1"/>
  <c r="T70" i="1"/>
  <c r="BT141" i="1"/>
  <c r="BT20" i="1"/>
  <c r="BT111" i="1"/>
  <c r="BT71" i="1"/>
  <c r="AI58" i="1"/>
  <c r="BT54" i="1"/>
  <c r="BT58" i="1"/>
  <c r="BS152" i="1"/>
  <c r="BT135" i="1"/>
  <c r="BS59" i="1"/>
  <c r="BT59" i="1"/>
  <c r="AI123" i="1"/>
  <c r="BT73" i="1"/>
  <c r="AI17" i="1"/>
  <c r="AE17" i="1" s="1"/>
  <c r="AV61" i="1"/>
  <c r="AD61" i="1" s="1"/>
  <c r="AV116" i="1"/>
  <c r="AB116" i="1" s="1"/>
  <c r="AV71" i="1"/>
  <c r="AB102" i="1"/>
  <c r="AB65" i="1"/>
  <c r="P38" i="1"/>
  <c r="M38" i="1"/>
  <c r="S38" i="1"/>
  <c r="I30" i="1"/>
  <c r="H124" i="1"/>
  <c r="K124" i="1"/>
  <c r="Y124" i="1"/>
  <c r="Z30" i="1"/>
  <c r="AA123" i="1"/>
  <c r="Y41" i="1"/>
  <c r="P123" i="1"/>
  <c r="N120" i="1"/>
  <c r="T123" i="1"/>
  <c r="AB66" i="1"/>
  <c r="AB51" i="1"/>
  <c r="AB47" i="1"/>
  <c r="AB30" i="1"/>
  <c r="AB42" i="1"/>
  <c r="L41" i="1"/>
  <c r="U41" i="1"/>
  <c r="H41" i="1"/>
  <c r="V41" i="1"/>
  <c r="M30" i="1"/>
  <c r="J30" i="1"/>
  <c r="R30" i="1"/>
  <c r="Y30" i="1"/>
  <c r="X30" i="1"/>
  <c r="P30" i="1"/>
  <c r="AA30" i="1"/>
  <c r="Q30" i="1"/>
  <c r="X41" i="1"/>
  <c r="X123" i="1"/>
  <c r="L123" i="1"/>
  <c r="R123" i="1"/>
  <c r="I41" i="1"/>
  <c r="Q41" i="1"/>
  <c r="O41" i="1"/>
  <c r="W41" i="1"/>
  <c r="T41" i="1"/>
  <c r="S123" i="1"/>
  <c r="N123" i="1"/>
  <c r="U30" i="1"/>
  <c r="T30" i="1"/>
  <c r="W30" i="1"/>
  <c r="X120" i="1"/>
  <c r="H123" i="1"/>
  <c r="K30" i="1"/>
  <c r="V123" i="1"/>
  <c r="AA120" i="1"/>
  <c r="L149" i="1"/>
  <c r="AA41" i="1"/>
  <c r="P41" i="1"/>
  <c r="K41" i="1"/>
  <c r="M41" i="1"/>
  <c r="U123" i="1"/>
  <c r="M123" i="1"/>
  <c r="H120" i="1"/>
  <c r="M120" i="1"/>
  <c r="S41" i="1"/>
  <c r="Z41" i="1"/>
  <c r="R41" i="1"/>
  <c r="J41" i="1"/>
  <c r="Z123" i="1"/>
  <c r="O123" i="1"/>
  <c r="U124" i="1"/>
  <c r="O30" i="1"/>
  <c r="H30" i="1"/>
  <c r="V30" i="1"/>
  <c r="P120" i="1"/>
  <c r="I123" i="1"/>
  <c r="L30" i="1"/>
  <c r="Q123" i="1"/>
  <c r="J124" i="1"/>
  <c r="N38" i="1"/>
  <c r="Y38" i="1"/>
  <c r="AA38" i="1"/>
  <c r="H38" i="1"/>
  <c r="Z112" i="1"/>
  <c r="Q112" i="1"/>
  <c r="O112" i="1"/>
  <c r="P124" i="1"/>
  <c r="O124" i="1"/>
  <c r="T124" i="1"/>
  <c r="X124" i="1"/>
  <c r="V124" i="1"/>
  <c r="W120" i="1"/>
  <c r="T120" i="1"/>
  <c r="V120" i="1"/>
  <c r="J38" i="1"/>
  <c r="Q38" i="1"/>
  <c r="N124" i="1"/>
  <c r="H112" i="1"/>
  <c r="J112" i="1"/>
  <c r="T112" i="1"/>
  <c r="K112" i="1"/>
  <c r="AE112" i="1"/>
  <c r="J103" i="1"/>
  <c r="AD69" i="1"/>
  <c r="Z124" i="1"/>
  <c r="AA124" i="1"/>
  <c r="I124" i="1"/>
  <c r="S124" i="1"/>
  <c r="L112" i="1"/>
  <c r="N112" i="1"/>
  <c r="Y112" i="1"/>
  <c r="Q124" i="1"/>
  <c r="R124" i="1"/>
  <c r="M124" i="1"/>
  <c r="W124" i="1"/>
  <c r="Y120" i="1"/>
  <c r="J120" i="1"/>
  <c r="X38" i="1"/>
  <c r="R38" i="1"/>
  <c r="Z38" i="1"/>
  <c r="M112" i="1"/>
  <c r="AH112" i="1"/>
  <c r="AD112" i="1"/>
  <c r="L103" i="1"/>
  <c r="AG66" i="1"/>
  <c r="AG47" i="1"/>
  <c r="AE51" i="1"/>
  <c r="AE66" i="1"/>
  <c r="AG51" i="1"/>
  <c r="AE148" i="1"/>
  <c r="AF148" i="1"/>
  <c r="AG148" i="1"/>
  <c r="AH148" i="1"/>
  <c r="AD148" i="1"/>
  <c r="I38" i="1"/>
  <c r="V149" i="1"/>
  <c r="I149" i="1"/>
  <c r="Y149" i="1"/>
  <c r="AE69" i="1"/>
  <c r="W112" i="1"/>
  <c r="S112" i="1"/>
  <c r="AH69" i="1"/>
  <c r="AD51" i="1"/>
  <c r="AD128" i="1"/>
  <c r="AV111" i="1"/>
  <c r="Q120" i="1"/>
  <c r="U112" i="1"/>
  <c r="P112" i="1"/>
  <c r="I112" i="1"/>
  <c r="V112" i="1"/>
  <c r="O149" i="1"/>
  <c r="X149" i="1"/>
  <c r="AH122" i="1"/>
  <c r="AH73" i="1"/>
  <c r="AF67" i="1"/>
  <c r="L120" i="1"/>
  <c r="N149" i="1"/>
  <c r="K149" i="1"/>
  <c r="AE142" i="1"/>
  <c r="J149" i="1"/>
  <c r="R149" i="1"/>
  <c r="Q149" i="1"/>
  <c r="AF73" i="1"/>
  <c r="AE153" i="1"/>
  <c r="AG153" i="1"/>
  <c r="AF153" i="1"/>
  <c r="AH153" i="1"/>
  <c r="AE42" i="1"/>
  <c r="AG46" i="1"/>
  <c r="AH67" i="1"/>
  <c r="AF129" i="1"/>
  <c r="AD42" i="1"/>
  <c r="AF46" i="1"/>
  <c r="AH14" i="1"/>
  <c r="AD14" i="1"/>
  <c r="AF14" i="1"/>
  <c r="AE14" i="1"/>
  <c r="AG14" i="1"/>
  <c r="AG100" i="1"/>
  <c r="AH100" i="1"/>
  <c r="AF100" i="1"/>
  <c r="AD100" i="1"/>
  <c r="AE100" i="1"/>
  <c r="AD81" i="1"/>
  <c r="AF81" i="1"/>
  <c r="AG81" i="1"/>
  <c r="P45" i="1"/>
  <c r="T45" i="1"/>
  <c r="M45" i="1"/>
  <c r="S45" i="1"/>
  <c r="Y45" i="1"/>
  <c r="I45" i="1"/>
  <c r="AA45" i="1"/>
  <c r="W45" i="1"/>
  <c r="X45" i="1"/>
  <c r="K45" i="1"/>
  <c r="J45" i="1"/>
  <c r="L45" i="1"/>
  <c r="R45" i="1"/>
  <c r="O45" i="1"/>
  <c r="V45" i="1"/>
  <c r="H45" i="1"/>
  <c r="Z45" i="1"/>
  <c r="N45" i="1"/>
  <c r="Q45" i="1"/>
  <c r="U45" i="1"/>
  <c r="V103" i="1"/>
  <c r="H103" i="1"/>
  <c r="S103" i="1"/>
  <c r="W103" i="1"/>
  <c r="K120" i="1"/>
  <c r="T38" i="1"/>
  <c r="K38" i="1"/>
  <c r="AG67" i="1"/>
  <c r="N103" i="1"/>
  <c r="Q103" i="1"/>
  <c r="K103" i="1"/>
  <c r="I103" i="1"/>
  <c r="L38" i="1"/>
  <c r="V38" i="1"/>
  <c r="U38" i="1"/>
  <c r="R120" i="1"/>
  <c r="N30" i="1"/>
  <c r="O38" i="1"/>
  <c r="S149" i="1"/>
  <c r="H149" i="1"/>
  <c r="T149" i="1"/>
  <c r="Z149" i="1"/>
  <c r="P149" i="1"/>
  <c r="AH66" i="1"/>
  <c r="AF66" i="1"/>
  <c r="AD47" i="1"/>
  <c r="AG129" i="1"/>
  <c r="AH51" i="1"/>
  <c r="AF128" i="1"/>
  <c r="AF127" i="1"/>
  <c r="AG127" i="1"/>
  <c r="Z103" i="1"/>
  <c r="O103" i="1"/>
  <c r="AF122" i="1"/>
  <c r="P103" i="1"/>
  <c r="AF102" i="1"/>
  <c r="U103" i="1"/>
  <c r="AA149" i="1"/>
  <c r="M149" i="1"/>
  <c r="W149" i="1"/>
  <c r="AH142" i="1"/>
  <c r="AE46" i="1"/>
  <c r="AA103" i="1"/>
  <c r="T103" i="1"/>
  <c r="X103" i="1"/>
  <c r="AG92" i="1"/>
  <c r="Y103" i="1"/>
  <c r="R103" i="1"/>
  <c r="AD73" i="1"/>
  <c r="AH47" i="1"/>
  <c r="AE47" i="1"/>
  <c r="AH129" i="1"/>
  <c r="AG128" i="1"/>
  <c r="AH46" i="1"/>
  <c r="AE30" i="1"/>
  <c r="AD129" i="1"/>
  <c r="AE92" i="1"/>
  <c r="AF87" i="1"/>
  <c r="AH99" i="1"/>
  <c r="AD30" i="1"/>
  <c r="AG73" i="1"/>
  <c r="AE83" i="1"/>
  <c r="AH105" i="1"/>
  <c r="AD99" i="1"/>
  <c r="AF84" i="1"/>
  <c r="AH83" i="1"/>
  <c r="AE87" i="1"/>
  <c r="AD107" i="1"/>
  <c r="AF30" i="1"/>
  <c r="AE73" i="1"/>
  <c r="AD92" i="1"/>
  <c r="AG87" i="1"/>
  <c r="AD83" i="1"/>
  <c r="AG107" i="1"/>
  <c r="AF92" i="1"/>
  <c r="AE99" i="1"/>
  <c r="AE65" i="1"/>
  <c r="AE84" i="1"/>
  <c r="AH92" i="1"/>
  <c r="AF83" i="1"/>
  <c r="AF17" i="1"/>
  <c r="AE107" i="1"/>
  <c r="AH65" i="1"/>
  <c r="AD142" i="1"/>
  <c r="AH84" i="1"/>
  <c r="AE128" i="1"/>
  <c r="U120" i="1"/>
  <c r="S120" i="1"/>
  <c r="Z120" i="1"/>
  <c r="W123" i="1"/>
  <c r="AH81" i="1"/>
  <c r="AE81" i="1"/>
  <c r="AG105" i="1"/>
  <c r="AF105" i="1"/>
  <c r="AF107" i="1"/>
  <c r="AG99" i="1"/>
  <c r="AD65" i="1"/>
  <c r="AH30" i="1"/>
  <c r="AG142" i="1"/>
  <c r="AD84" i="1"/>
  <c r="AH128" i="1"/>
  <c r="AH102" i="1"/>
  <c r="AH87" i="1"/>
  <c r="AD67" i="1"/>
  <c r="AE67" i="1"/>
  <c r="AG42" i="1"/>
  <c r="I120" i="1"/>
  <c r="K123" i="1"/>
  <c r="J123" i="1"/>
  <c r="AF65" i="1"/>
  <c r="AH42" i="1"/>
  <c r="AD95" i="1"/>
  <c r="AH95" i="1"/>
  <c r="AE95" i="1"/>
  <c r="AG95" i="1"/>
  <c r="AF95" i="1"/>
  <c r="AG96" i="1"/>
  <c r="AE96" i="1"/>
  <c r="AH96" i="1"/>
  <c r="AD96" i="1"/>
  <c r="AF96" i="1"/>
  <c r="AD56" i="1"/>
  <c r="AH56" i="1"/>
  <c r="AE56" i="1"/>
  <c r="AF56" i="1"/>
  <c r="AG56" i="1"/>
  <c r="AD151" i="1"/>
  <c r="AH151" i="1"/>
  <c r="AG151" i="1"/>
  <c r="AG115" i="1"/>
  <c r="AE115" i="1"/>
  <c r="AD115" i="1"/>
  <c r="AF115" i="1"/>
  <c r="AH115" i="1"/>
  <c r="AE75" i="1"/>
  <c r="AF75" i="1"/>
  <c r="AG75" i="1"/>
  <c r="AH75" i="1"/>
  <c r="AD75" i="1"/>
  <c r="AD12" i="1"/>
  <c r="AH12" i="1"/>
  <c r="AE12" i="1"/>
  <c r="AF12" i="1"/>
  <c r="AG12" i="1"/>
  <c r="AF141" i="1"/>
  <c r="AE141" i="1"/>
  <c r="AG141" i="1"/>
  <c r="AE85" i="1"/>
  <c r="AF85" i="1"/>
  <c r="AG85" i="1"/>
  <c r="AD85" i="1"/>
  <c r="AH85" i="1"/>
  <c r="AD52" i="1"/>
  <c r="AH52" i="1"/>
  <c r="AE52" i="1"/>
  <c r="AF52" i="1"/>
  <c r="AG52" i="1"/>
  <c r="AD20" i="1"/>
  <c r="AH20" i="1"/>
  <c r="AE20" i="1"/>
  <c r="AF20" i="1"/>
  <c r="AG20" i="1"/>
  <c r="AD110" i="1"/>
  <c r="AH110" i="1"/>
  <c r="AF110" i="1"/>
  <c r="AE110" i="1"/>
  <c r="AG110" i="1"/>
  <c r="AG119" i="1"/>
  <c r="AE119" i="1"/>
  <c r="AH119" i="1"/>
  <c r="AD119" i="1"/>
  <c r="AF119" i="1"/>
  <c r="AD114" i="1"/>
  <c r="AH114" i="1"/>
  <c r="AF114" i="1"/>
  <c r="AE114" i="1"/>
  <c r="AG114" i="1"/>
  <c r="AE23" i="1"/>
  <c r="AF23" i="1"/>
  <c r="AD23" i="1"/>
  <c r="AG23" i="1"/>
  <c r="AH23" i="1"/>
  <c r="AF54" i="1"/>
  <c r="AD54" i="1"/>
  <c r="AE54" i="1"/>
  <c r="AE150" i="1"/>
  <c r="AG150" i="1"/>
  <c r="AD150" i="1"/>
  <c r="AH150" i="1"/>
  <c r="AF150" i="1"/>
  <c r="AF97" i="1"/>
  <c r="AE97" i="1"/>
  <c r="AH97" i="1"/>
  <c r="AG97" i="1"/>
  <c r="AD97" i="1"/>
  <c r="AG25" i="1"/>
  <c r="AD25" i="1"/>
  <c r="AH25" i="1"/>
  <c r="AE25" i="1"/>
  <c r="AF25" i="1"/>
  <c r="AG144" i="1"/>
  <c r="AD144" i="1"/>
  <c r="AE144" i="1"/>
  <c r="AF144" i="1"/>
  <c r="AH144" i="1"/>
  <c r="AD86" i="1"/>
  <c r="AH86" i="1"/>
  <c r="AE86" i="1"/>
  <c r="AF86" i="1"/>
  <c r="AG86" i="1"/>
  <c r="AD60" i="1"/>
  <c r="AH60" i="1"/>
  <c r="AE60" i="1"/>
  <c r="AF60" i="1"/>
  <c r="AG60" i="1"/>
  <c r="AD36" i="1"/>
  <c r="AH36" i="1"/>
  <c r="AE36" i="1"/>
  <c r="AF36" i="1"/>
  <c r="AG36" i="1"/>
  <c r="AH19" i="1"/>
  <c r="AF145" i="1"/>
  <c r="AD145" i="1"/>
  <c r="AH145" i="1"/>
  <c r="AE145" i="1"/>
  <c r="AG145" i="1"/>
  <c r="AD136" i="1"/>
  <c r="AH136" i="1"/>
  <c r="AG136" i="1"/>
  <c r="AE136" i="1"/>
  <c r="AF136" i="1"/>
  <c r="AD118" i="1"/>
  <c r="AH118" i="1"/>
  <c r="AF118" i="1"/>
  <c r="AE118" i="1"/>
  <c r="AG118" i="1"/>
  <c r="AF76" i="1"/>
  <c r="AG76" i="1"/>
  <c r="AD76" i="1"/>
  <c r="AH76" i="1"/>
  <c r="AE76" i="1"/>
  <c r="AE59" i="1"/>
  <c r="AF59" i="1"/>
  <c r="AG59" i="1"/>
  <c r="AH59" i="1"/>
  <c r="AD59" i="1"/>
  <c r="AD44" i="1"/>
  <c r="AH44" i="1"/>
  <c r="AE44" i="1"/>
  <c r="AG44" i="1"/>
  <c r="AH24" i="1"/>
  <c r="AG108" i="1"/>
  <c r="AD108" i="1"/>
  <c r="AF108" i="1"/>
  <c r="AE108" i="1"/>
  <c r="AH108" i="1"/>
  <c r="AG21" i="1"/>
  <c r="AD21" i="1"/>
  <c r="AH21" i="1"/>
  <c r="AE21" i="1"/>
  <c r="AF21" i="1"/>
  <c r="AE39" i="1"/>
  <c r="AF39" i="1"/>
  <c r="AD39" i="1"/>
  <c r="AG39" i="1"/>
  <c r="AH39" i="1"/>
  <c r="AG37" i="1"/>
  <c r="AD37" i="1"/>
  <c r="AH37" i="1"/>
  <c r="AE37" i="1"/>
  <c r="AF37" i="1"/>
  <c r="AG38" i="1"/>
  <c r="AD126" i="1"/>
  <c r="AH126" i="1"/>
  <c r="AF126" i="1"/>
  <c r="AE126" i="1"/>
  <c r="AG126" i="1"/>
  <c r="AD82" i="1"/>
  <c r="AE82" i="1"/>
  <c r="AF82" i="1"/>
  <c r="AG82" i="1"/>
  <c r="AG109" i="1"/>
  <c r="AG140" i="1"/>
  <c r="AE140" i="1"/>
  <c r="AF140" i="1"/>
  <c r="AD140" i="1"/>
  <c r="AE117" i="1"/>
  <c r="AG117" i="1"/>
  <c r="AD117" i="1"/>
  <c r="AF117" i="1"/>
  <c r="AH117" i="1"/>
  <c r="AE98" i="1"/>
  <c r="AF98" i="1"/>
  <c r="AH98" i="1"/>
  <c r="AD98" i="1"/>
  <c r="AG98" i="1"/>
  <c r="AD78" i="1"/>
  <c r="AH78" i="1"/>
  <c r="AE78" i="1"/>
  <c r="AF78" i="1"/>
  <c r="AG78" i="1"/>
  <c r="AG45" i="1"/>
  <c r="AD45" i="1"/>
  <c r="AH45" i="1"/>
  <c r="AE45" i="1"/>
  <c r="AF45" i="1"/>
  <c r="AH34" i="1"/>
  <c r="AE15" i="1"/>
  <c r="AF15" i="1"/>
  <c r="AD15" i="1"/>
  <c r="AG15" i="1"/>
  <c r="AH15" i="1"/>
  <c r="AE106" i="1"/>
  <c r="AH106" i="1"/>
  <c r="AF106" i="1"/>
  <c r="AD106" i="1"/>
  <c r="AG106" i="1"/>
  <c r="AD132" i="1"/>
  <c r="AH132" i="1"/>
  <c r="AF132" i="1"/>
  <c r="AG132" i="1"/>
  <c r="AE132" i="1"/>
  <c r="AE94" i="1"/>
  <c r="AD94" i="1"/>
  <c r="AG94" i="1"/>
  <c r="AF94" i="1"/>
  <c r="AH94" i="1"/>
  <c r="AF74" i="1"/>
  <c r="AG74" i="1"/>
  <c r="AD74" i="1"/>
  <c r="AE74" i="1"/>
  <c r="AH74" i="1"/>
  <c r="AE55" i="1"/>
  <c r="AF55" i="1"/>
  <c r="AD55" i="1"/>
  <c r="AG55" i="1"/>
  <c r="AH55" i="1"/>
  <c r="AD40" i="1"/>
  <c r="AH40" i="1"/>
  <c r="AE40" i="1"/>
  <c r="AF40" i="1"/>
  <c r="AG40" i="1"/>
  <c r="AF22" i="1"/>
  <c r="AG22" i="1"/>
  <c r="AH22" i="1"/>
  <c r="AD22" i="1"/>
  <c r="AE22" i="1"/>
  <c r="AD90" i="1"/>
  <c r="AH90" i="1"/>
  <c r="AE90" i="1"/>
  <c r="AF90" i="1"/>
  <c r="AG90" i="1"/>
  <c r="AD68" i="1"/>
  <c r="AH68" i="1"/>
  <c r="AE68" i="1"/>
  <c r="AF68" i="1"/>
  <c r="AG68" i="1"/>
  <c r="AF50" i="1"/>
  <c r="AG50" i="1"/>
  <c r="AD50" i="1"/>
  <c r="AE50" i="1"/>
  <c r="AH50" i="1"/>
  <c r="AE31" i="1"/>
  <c r="AF31" i="1"/>
  <c r="AD31" i="1"/>
  <c r="AG31" i="1"/>
  <c r="AH31" i="1"/>
  <c r="AD154" i="1"/>
  <c r="AD130" i="1"/>
  <c r="AH130" i="1"/>
  <c r="AF130" i="1"/>
  <c r="AE130" i="1"/>
  <c r="AG130" i="1"/>
  <c r="AD72" i="1"/>
  <c r="AG72" i="1"/>
  <c r="AE35" i="1"/>
  <c r="AF35" i="1"/>
  <c r="AG35" i="1"/>
  <c r="AH35" i="1"/>
  <c r="AD35" i="1"/>
  <c r="AF62" i="1"/>
  <c r="AG62" i="1"/>
  <c r="AH62" i="1"/>
  <c r="AD62" i="1"/>
  <c r="AE62" i="1"/>
  <c r="AE89" i="1"/>
  <c r="AF89" i="1"/>
  <c r="AG89" i="1"/>
  <c r="AD89" i="1"/>
  <c r="AH89" i="1"/>
  <c r="AG29" i="1"/>
  <c r="AD29" i="1"/>
  <c r="AH29" i="1"/>
  <c r="AE29" i="1"/>
  <c r="AF29" i="1"/>
  <c r="AD32" i="1"/>
  <c r="AH32" i="1"/>
  <c r="AE32" i="1"/>
  <c r="AF32" i="1"/>
  <c r="AG32" i="1"/>
  <c r="AD8" i="1"/>
  <c r="AH8" i="1"/>
  <c r="AE8" i="1"/>
  <c r="AF8" i="1"/>
  <c r="AG8" i="1"/>
  <c r="AF80" i="1"/>
  <c r="AG80" i="1"/>
  <c r="AH80" i="1"/>
  <c r="AD80" i="1"/>
  <c r="AE80" i="1"/>
  <c r="AG53" i="1"/>
  <c r="AD53" i="1"/>
  <c r="AH53" i="1"/>
  <c r="AE53" i="1"/>
  <c r="AF53" i="1"/>
  <c r="AG13" i="1"/>
  <c r="AD13" i="1"/>
  <c r="AH13" i="1"/>
  <c r="AE13" i="1"/>
  <c r="AF13" i="1"/>
  <c r="AF149" i="1"/>
  <c r="AG149" i="1"/>
  <c r="AD149" i="1"/>
  <c r="AH149" i="1"/>
  <c r="AE149" i="1"/>
  <c r="AG131" i="1"/>
  <c r="AE131" i="1"/>
  <c r="AD131" i="1"/>
  <c r="AF131" i="1"/>
  <c r="AH131" i="1"/>
  <c r="AE113" i="1"/>
  <c r="AG113" i="1"/>
  <c r="AF113" i="1"/>
  <c r="AH113" i="1"/>
  <c r="AD113" i="1"/>
  <c r="AF88" i="1"/>
  <c r="AG88" i="1"/>
  <c r="AH88" i="1"/>
  <c r="AD88" i="1"/>
  <c r="AE88" i="1"/>
  <c r="AD64" i="1"/>
  <c r="AH64" i="1"/>
  <c r="AE64" i="1"/>
  <c r="AF64" i="1"/>
  <c r="AG64" i="1"/>
  <c r="AG41" i="1"/>
  <c r="AD41" i="1"/>
  <c r="AH41" i="1"/>
  <c r="AE41" i="1"/>
  <c r="AF41" i="1"/>
  <c r="AF26" i="1"/>
  <c r="AG26" i="1"/>
  <c r="AH26" i="1"/>
  <c r="AG152" i="1"/>
  <c r="AE152" i="1"/>
  <c r="AH152" i="1"/>
  <c r="AF120" i="1"/>
  <c r="AD120" i="1"/>
  <c r="AH120" i="1"/>
  <c r="AE120" i="1"/>
  <c r="AG120" i="1"/>
  <c r="AF79" i="1"/>
  <c r="AE63" i="1"/>
  <c r="AF63" i="1"/>
  <c r="AD63" i="1"/>
  <c r="AG63" i="1"/>
  <c r="AH63" i="1"/>
  <c r="AE27" i="1"/>
  <c r="AF27" i="1"/>
  <c r="AG27" i="1"/>
  <c r="AH27" i="1"/>
  <c r="AD27" i="1"/>
  <c r="AF18" i="1"/>
  <c r="AG18" i="1"/>
  <c r="AD18" i="1"/>
  <c r="AE18" i="1"/>
  <c r="AH18" i="1"/>
  <c r="AE77" i="1"/>
  <c r="AF77" i="1"/>
  <c r="AG77" i="1"/>
  <c r="AH77" i="1"/>
  <c r="AD77" i="1"/>
  <c r="AB154" i="1"/>
  <c r="AB152" i="1"/>
  <c r="AB151" i="1"/>
  <c r="AB150" i="1"/>
  <c r="AB149" i="1"/>
  <c r="AB145" i="1"/>
  <c r="AB144" i="1"/>
  <c r="AB141" i="1"/>
  <c r="AB140" i="1"/>
  <c r="AB136" i="1"/>
  <c r="AB132" i="1"/>
  <c r="AB131" i="1"/>
  <c r="AB130" i="1"/>
  <c r="AB126" i="1"/>
  <c r="AB120" i="1"/>
  <c r="AB119" i="1"/>
  <c r="AB118" i="1"/>
  <c r="AB117" i="1"/>
  <c r="AB115" i="1"/>
  <c r="AB114" i="1"/>
  <c r="AB113" i="1"/>
  <c r="AB110" i="1"/>
  <c r="AB109" i="1"/>
  <c r="AB108" i="1"/>
  <c r="AB106" i="1"/>
  <c r="AB98" i="1"/>
  <c r="AB97" i="1"/>
  <c r="AB96" i="1"/>
  <c r="AB95" i="1"/>
  <c r="AB94" i="1"/>
  <c r="AB90" i="1"/>
  <c r="AB89" i="1"/>
  <c r="AB86" i="1"/>
  <c r="AB85" i="1"/>
  <c r="AB82" i="1"/>
  <c r="AB80" i="1"/>
  <c r="AB79" i="1"/>
  <c r="AB78" i="1"/>
  <c r="AB77" i="1"/>
  <c r="AB76" i="1"/>
  <c r="AB75" i="1"/>
  <c r="AB74" i="1"/>
  <c r="AB72" i="1"/>
  <c r="AB68" i="1"/>
  <c r="AB64" i="1"/>
  <c r="AB63" i="1"/>
  <c r="AB62" i="1"/>
  <c r="AB60" i="1"/>
  <c r="AB59" i="1"/>
  <c r="AB56" i="1"/>
  <c r="AB55" i="1"/>
  <c r="AB54" i="1"/>
  <c r="AB53" i="1"/>
  <c r="AB52" i="1"/>
  <c r="AB50" i="1"/>
  <c r="AB48" i="1"/>
  <c r="AB45" i="1"/>
  <c r="AB44" i="1"/>
  <c r="AB41" i="1"/>
  <c r="AB40" i="1"/>
  <c r="AB39" i="1"/>
  <c r="AB38" i="1"/>
  <c r="AB37" i="1"/>
  <c r="AB36" i="1"/>
  <c r="AB35" i="1"/>
  <c r="AB34" i="1"/>
  <c r="AB32" i="1"/>
  <c r="AB31" i="1"/>
  <c r="AB29" i="1"/>
  <c r="AB27" i="1"/>
  <c r="AB26" i="1"/>
  <c r="AB25" i="1"/>
  <c r="AB24" i="1"/>
  <c r="AB23" i="1"/>
  <c r="AB22" i="1"/>
  <c r="AB21" i="1"/>
  <c r="AB20" i="1"/>
  <c r="AB19" i="1"/>
  <c r="AB18" i="1"/>
  <c r="AB15" i="1"/>
  <c r="AB13" i="1"/>
  <c r="AB8" i="1"/>
  <c r="Q12" i="1"/>
  <c r="N12" i="1"/>
  <c r="I12" i="1"/>
  <c r="W12" i="1"/>
  <c r="AB12" i="1"/>
  <c r="AB88" i="1"/>
  <c r="V12" i="1"/>
  <c r="AA12" i="1"/>
  <c r="T12" i="1"/>
  <c r="H12" i="1"/>
  <c r="M12" i="1"/>
  <c r="J12" i="1"/>
  <c r="O12" i="1"/>
  <c r="Y12" i="1"/>
  <c r="U12" i="1"/>
  <c r="P12" i="1"/>
  <c r="R12" i="1"/>
  <c r="X12" i="1"/>
  <c r="K12" i="1"/>
  <c r="L12" i="1"/>
  <c r="S12" i="1"/>
  <c r="AV33" i="1"/>
  <c r="O68" i="1"/>
  <c r="R68" i="1"/>
  <c r="X68" i="1"/>
  <c r="N68" i="1"/>
  <c r="M68" i="1"/>
  <c r="U68" i="1"/>
  <c r="H68" i="1"/>
  <c r="Y68" i="1"/>
  <c r="P68" i="1"/>
  <c r="J68" i="1"/>
  <c r="I68" i="1"/>
  <c r="T68" i="1"/>
  <c r="K68" i="1"/>
  <c r="S68" i="1"/>
  <c r="Z68" i="1"/>
  <c r="L68" i="1"/>
  <c r="AA68" i="1"/>
  <c r="W68" i="1"/>
  <c r="V68" i="1"/>
  <c r="Q68" i="1"/>
  <c r="P138" i="1"/>
  <c r="S138" i="1"/>
  <c r="R138" i="1"/>
  <c r="H138" i="1"/>
  <c r="M138" i="1"/>
  <c r="K138" i="1"/>
  <c r="O138" i="1"/>
  <c r="I138" i="1"/>
  <c r="V138" i="1"/>
  <c r="L138" i="1"/>
  <c r="X138" i="1"/>
  <c r="AA138" i="1"/>
  <c r="J138" i="1"/>
  <c r="Y138" i="1"/>
  <c r="U138" i="1"/>
  <c r="T138" i="1"/>
  <c r="W138" i="1"/>
  <c r="Z138" i="1"/>
  <c r="Q138" i="1"/>
  <c r="N138" i="1"/>
  <c r="H29" i="1"/>
  <c r="K29" i="1"/>
  <c r="Z29" i="1"/>
  <c r="R29" i="1"/>
  <c r="V29" i="1"/>
  <c r="N29" i="1"/>
  <c r="AA29" i="1"/>
  <c r="U29" i="1"/>
  <c r="Q29" i="1"/>
  <c r="I29" i="1"/>
  <c r="W29" i="1"/>
  <c r="M29" i="1"/>
  <c r="O29" i="1"/>
  <c r="P29" i="1"/>
  <c r="T29" i="1"/>
  <c r="J29" i="1"/>
  <c r="Y29" i="1"/>
  <c r="L29" i="1"/>
  <c r="X29" i="1"/>
  <c r="S29" i="1"/>
  <c r="Y53" i="1"/>
  <c r="S53" i="1"/>
  <c r="X53" i="1"/>
  <c r="Z53" i="1"/>
  <c r="I53" i="1"/>
  <c r="M53" i="1"/>
  <c r="AA53" i="1"/>
  <c r="O53" i="1"/>
  <c r="V53" i="1"/>
  <c r="H53" i="1"/>
  <c r="L53" i="1"/>
  <c r="R53" i="1"/>
  <c r="U53" i="1"/>
  <c r="T53" i="1"/>
  <c r="J53" i="1"/>
  <c r="Q53" i="1"/>
  <c r="P53" i="1"/>
  <c r="N53" i="1"/>
  <c r="K53" i="1"/>
  <c r="W53" i="1"/>
  <c r="AA95" i="1"/>
  <c r="L95" i="1"/>
  <c r="P95" i="1"/>
  <c r="V95" i="1"/>
  <c r="S95" i="1"/>
  <c r="U95" i="1"/>
  <c r="Z95" i="1"/>
  <c r="J95" i="1"/>
  <c r="R95" i="1"/>
  <c r="T95" i="1"/>
  <c r="K95" i="1"/>
  <c r="X95" i="1"/>
  <c r="W95" i="1"/>
  <c r="O95" i="1"/>
  <c r="I95" i="1"/>
  <c r="H95" i="1"/>
  <c r="M95" i="1"/>
  <c r="Q95" i="1"/>
  <c r="Y95" i="1"/>
  <c r="N95" i="1"/>
  <c r="M96" i="1"/>
  <c r="P96" i="1"/>
  <c r="S96" i="1"/>
  <c r="R96" i="1"/>
  <c r="H96" i="1"/>
  <c r="L96" i="1"/>
  <c r="T96" i="1"/>
  <c r="W96" i="1"/>
  <c r="Z96" i="1"/>
  <c r="Q96" i="1"/>
  <c r="X96" i="1"/>
  <c r="AA96" i="1"/>
  <c r="J96" i="1"/>
  <c r="Y96" i="1"/>
  <c r="U96" i="1"/>
  <c r="N96" i="1"/>
  <c r="K96" i="1"/>
  <c r="O96" i="1"/>
  <c r="I96" i="1"/>
  <c r="V96" i="1"/>
  <c r="T114" i="1"/>
  <c r="V114" i="1"/>
  <c r="U114" i="1"/>
  <c r="H114" i="1"/>
  <c r="L114" i="1"/>
  <c r="X114" i="1"/>
  <c r="AA114" i="1"/>
  <c r="Z114" i="1"/>
  <c r="S114" i="1"/>
  <c r="M114" i="1"/>
  <c r="K114" i="1"/>
  <c r="J114" i="1"/>
  <c r="I114" i="1"/>
  <c r="N114" i="1"/>
  <c r="Y114" i="1"/>
  <c r="P114" i="1"/>
  <c r="Q114" i="1"/>
  <c r="O114" i="1"/>
  <c r="R114" i="1"/>
  <c r="W114" i="1"/>
  <c r="B89" i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Y89" i="1"/>
  <c r="Q89" i="1"/>
  <c r="T89" i="1"/>
  <c r="R89" i="1"/>
  <c r="L89" i="1"/>
  <c r="N89" i="1"/>
  <c r="I89" i="1"/>
  <c r="H89" i="1"/>
  <c r="AA89" i="1"/>
  <c r="Z89" i="1"/>
  <c r="J89" i="1"/>
  <c r="O89" i="1"/>
  <c r="S89" i="1"/>
  <c r="U89" i="1"/>
  <c r="P89" i="1"/>
  <c r="M89" i="1"/>
  <c r="K89" i="1"/>
  <c r="V89" i="1"/>
  <c r="X89" i="1"/>
  <c r="W89" i="1"/>
  <c r="O110" i="1"/>
  <c r="N110" i="1"/>
  <c r="T110" i="1"/>
  <c r="K110" i="1"/>
  <c r="R110" i="1"/>
  <c r="AA110" i="1"/>
  <c r="Q110" i="1"/>
  <c r="U110" i="1"/>
  <c r="S110" i="1"/>
  <c r="Z110" i="1"/>
  <c r="L110" i="1"/>
  <c r="X110" i="1"/>
  <c r="P110" i="1"/>
  <c r="W110" i="1"/>
  <c r="M110" i="1"/>
  <c r="V110" i="1"/>
  <c r="J110" i="1"/>
  <c r="I110" i="1"/>
  <c r="H110" i="1"/>
  <c r="Y110" i="1"/>
  <c r="G101" i="1"/>
  <c r="AA101" i="1" s="1"/>
  <c r="AG101" i="1" l="1"/>
  <c r="AB43" i="1"/>
  <c r="AB91" i="1"/>
  <c r="AB103" i="1"/>
  <c r="AB57" i="1"/>
  <c r="AB7" i="1"/>
  <c r="AB133" i="1"/>
  <c r="AB61" i="1"/>
  <c r="AB58" i="1"/>
  <c r="AB121" i="1"/>
  <c r="AB137" i="1"/>
  <c r="AB10" i="1"/>
  <c r="AB135" i="1"/>
  <c r="AB101" i="1"/>
  <c r="AH71" i="1"/>
  <c r="AB71" i="1"/>
  <c r="AB93" i="1"/>
  <c r="AB147" i="1"/>
  <c r="AB104" i="1"/>
  <c r="AB125" i="1"/>
  <c r="AH124" i="1"/>
  <c r="AB124" i="1"/>
  <c r="AB28" i="1"/>
  <c r="AB11" i="1"/>
  <c r="AB138" i="1"/>
  <c r="AH146" i="1"/>
  <c r="AB146" i="1"/>
  <c r="AB49" i="1"/>
  <c r="AB139" i="1"/>
  <c r="AG123" i="1"/>
  <c r="AB123" i="1"/>
  <c r="AD9" i="1"/>
  <c r="AB9" i="1"/>
  <c r="AF147" i="1"/>
  <c r="AE57" i="1"/>
  <c r="AF143" i="1"/>
  <c r="AH121" i="1"/>
  <c r="AE48" i="1"/>
  <c r="AF11" i="1"/>
  <c r="AF93" i="1"/>
  <c r="AE71" i="1"/>
  <c r="AE91" i="1"/>
  <c r="AF61" i="1"/>
  <c r="AG137" i="1"/>
  <c r="AG43" i="1"/>
  <c r="AF71" i="1"/>
  <c r="AE133" i="1"/>
  <c r="AG133" i="1"/>
  <c r="AH103" i="1"/>
  <c r="AF133" i="1"/>
  <c r="AF121" i="1"/>
  <c r="AF103" i="1"/>
  <c r="AD11" i="1"/>
  <c r="AH11" i="1"/>
  <c r="AD10" i="1"/>
  <c r="AE138" i="1"/>
  <c r="AE11" i="1"/>
  <c r="AE125" i="1"/>
  <c r="AG28" i="1"/>
  <c r="AG10" i="1"/>
  <c r="AG104" i="1"/>
  <c r="AD7" i="1"/>
  <c r="AH133" i="1"/>
  <c r="AD121" i="1"/>
  <c r="AE121" i="1"/>
  <c r="AD57" i="1"/>
  <c r="AG125" i="1"/>
  <c r="AF7" i="1"/>
  <c r="AH28" i="1"/>
  <c r="AG7" i="1"/>
  <c r="AD103" i="1"/>
  <c r="AH125" i="1"/>
  <c r="AD28" i="1"/>
  <c r="AG69" i="1"/>
  <c r="AF139" i="1"/>
  <c r="AG138" i="1"/>
  <c r="AE7" i="1"/>
  <c r="AE26" i="1"/>
  <c r="AG135" i="1"/>
  <c r="AD109" i="1"/>
  <c r="AF125" i="1"/>
  <c r="AF28" i="1"/>
  <c r="AH54" i="1"/>
  <c r="AH141" i="1"/>
  <c r="AF151" i="1"/>
  <c r="AD17" i="1"/>
  <c r="AD79" i="1"/>
  <c r="AE143" i="1"/>
  <c r="AE34" i="1"/>
  <c r="AG79" i="1"/>
  <c r="AF34" i="1"/>
  <c r="AE102" i="1"/>
  <c r="AH17" i="1"/>
  <c r="AG102" i="1"/>
  <c r="AE105" i="1"/>
  <c r="AD116" i="1"/>
  <c r="AG9" i="1"/>
  <c r="AD58" i="1"/>
  <c r="AH16" i="1"/>
  <c r="AD93" i="1"/>
  <c r="AH48" i="1"/>
  <c r="AE104" i="1"/>
  <c r="AF43" i="1"/>
  <c r="AE9" i="1"/>
  <c r="AH58" i="1"/>
  <c r="AH49" i="1"/>
  <c r="AH147" i="1"/>
  <c r="AG154" i="1"/>
  <c r="AE93" i="1"/>
  <c r="AE58" i="1"/>
  <c r="AD152" i="1"/>
  <c r="AE147" i="1"/>
  <c r="AD147" i="1"/>
  <c r="AE72" i="1"/>
  <c r="AF154" i="1"/>
  <c r="AE154" i="1"/>
  <c r="AG93" i="1"/>
  <c r="AD91" i="1"/>
  <c r="AG48" i="1"/>
  <c r="AD48" i="1"/>
  <c r="AD38" i="1"/>
  <c r="AD138" i="1"/>
  <c r="AF138" i="1"/>
  <c r="AF19" i="1"/>
  <c r="AH104" i="1"/>
  <c r="AD43" i="1"/>
  <c r="AE43" i="1"/>
  <c r="AH10" i="1"/>
  <c r="AF10" i="1"/>
  <c r="AG122" i="1"/>
  <c r="AF9" i="1"/>
  <c r="AE139" i="1"/>
  <c r="AF16" i="1"/>
  <c r="AE123" i="1"/>
  <c r="AF58" i="1"/>
  <c r="AF72" i="1"/>
  <c r="AH91" i="1"/>
  <c r="AE38" i="1"/>
  <c r="AF38" i="1"/>
  <c r="AG19" i="1"/>
  <c r="AE122" i="1"/>
  <c r="AH116" i="1"/>
  <c r="AF91" i="1"/>
  <c r="AD19" i="1"/>
  <c r="AF104" i="1"/>
  <c r="AE101" i="1"/>
  <c r="AF137" i="1"/>
  <c r="AH9" i="1"/>
  <c r="AF123" i="1"/>
  <c r="AG146" i="1"/>
  <c r="AH143" i="1"/>
  <c r="AH135" i="1"/>
  <c r="AE135" i="1"/>
  <c r="AG16" i="1"/>
  <c r="AG103" i="1"/>
  <c r="AD135" i="1"/>
  <c r="AD143" i="1"/>
  <c r="AE16" i="1"/>
  <c r="AF146" i="1"/>
  <c r="AD71" i="1"/>
  <c r="AD146" i="1"/>
  <c r="AD16" i="1"/>
  <c r="AD49" i="1"/>
  <c r="AH123" i="1"/>
  <c r="AF49" i="1"/>
  <c r="AG49" i="1"/>
  <c r="AD137" i="1"/>
  <c r="AG61" i="1"/>
  <c r="AF116" i="1"/>
  <c r="AG116" i="1"/>
  <c r="AE137" i="1"/>
  <c r="AG124" i="1"/>
  <c r="AD124" i="1"/>
  <c r="AE116" i="1"/>
  <c r="AG24" i="1"/>
  <c r="AD24" i="1"/>
  <c r="AH101" i="1"/>
  <c r="AE61" i="1"/>
  <c r="AE79" i="1"/>
  <c r="AH139" i="1"/>
  <c r="AF57" i="1"/>
  <c r="AG57" i="1"/>
  <c r="AG143" i="1"/>
  <c r="AD34" i="1"/>
  <c r="AH109" i="1"/>
  <c r="AF109" i="1"/>
  <c r="AF24" i="1"/>
  <c r="AD101" i="1"/>
  <c r="AH61" i="1"/>
  <c r="AH70" i="1"/>
  <c r="AF70" i="1"/>
  <c r="AG70" i="1"/>
  <c r="AG17" i="1"/>
  <c r="AE124" i="1"/>
  <c r="AE146" i="1"/>
  <c r="AG139" i="1"/>
  <c r="AE70" i="1"/>
  <c r="AF124" i="1"/>
  <c r="AD70" i="1"/>
  <c r="AD123" i="1"/>
  <c r="AG71" i="1"/>
  <c r="AH111" i="1"/>
  <c r="AB111" i="1"/>
  <c r="AE111" i="1"/>
  <c r="AF111" i="1"/>
  <c r="AD111" i="1"/>
  <c r="AG111" i="1"/>
  <c r="AG33" i="1"/>
  <c r="AD33" i="1"/>
  <c r="AH33" i="1"/>
  <c r="AE33" i="1"/>
  <c r="AF33" i="1"/>
  <c r="AC38" i="1"/>
  <c r="AB33" i="1"/>
  <c r="AC109" i="1"/>
  <c r="AC32" i="1"/>
  <c r="AC83" i="1"/>
  <c r="AC49" i="1"/>
  <c r="AC75" i="1"/>
  <c r="AC131" i="1"/>
  <c r="AC72" i="1"/>
  <c r="AC37" i="1"/>
  <c r="AC153" i="1"/>
  <c r="AC92" i="1"/>
  <c r="AC117" i="1"/>
  <c r="AC144" i="1"/>
  <c r="AC98" i="1"/>
  <c r="AC90" i="1"/>
  <c r="AC97" i="1"/>
  <c r="AC78" i="1"/>
  <c r="AC113" i="1"/>
  <c r="AC65" i="1"/>
  <c r="AC120" i="1"/>
  <c r="AC12" i="1"/>
  <c r="AC132" i="1"/>
  <c r="AC56" i="1"/>
  <c r="AC60" i="1"/>
  <c r="AC84" i="1"/>
  <c r="AC26" i="1"/>
  <c r="AC81" i="1"/>
  <c r="AC142" i="1"/>
  <c r="AC71" i="1"/>
  <c r="AC79" i="1"/>
  <c r="AC31" i="1"/>
  <c r="AC93" i="1"/>
  <c r="AC73" i="1"/>
  <c r="AC112" i="1"/>
  <c r="AC101" i="1"/>
  <c r="AC8" i="1"/>
  <c r="AC141" i="1"/>
  <c r="AC7" i="1"/>
  <c r="AC122" i="1"/>
  <c r="AC36" i="1"/>
  <c r="AC29" i="1"/>
  <c r="AC139" i="1"/>
  <c r="AC27" i="1"/>
  <c r="AC82" i="1"/>
  <c r="AC20" i="1"/>
  <c r="AC88" i="1"/>
  <c r="AC63" i="1"/>
  <c r="AC74" i="1"/>
  <c r="AC69" i="1"/>
  <c r="AC48" i="1"/>
  <c r="AC152" i="1"/>
  <c r="AC124" i="1"/>
  <c r="AC94" i="1"/>
  <c r="AC105" i="1"/>
  <c r="AC143" i="1"/>
  <c r="AC146" i="1"/>
  <c r="AC76" i="1"/>
  <c r="AC102" i="1"/>
  <c r="AC123" i="1"/>
  <c r="AC148" i="1"/>
  <c r="AC104" i="1"/>
  <c r="AC145" i="1"/>
  <c r="AC51" i="1"/>
  <c r="AC40" i="1"/>
  <c r="AC44" i="1"/>
  <c r="AC22" i="1"/>
  <c r="AC52" i="1"/>
  <c r="AC127" i="1"/>
  <c r="AC87" i="1"/>
  <c r="AC67" i="1"/>
  <c r="AC77" i="1"/>
  <c r="AC130" i="1"/>
  <c r="AC80" i="1"/>
  <c r="AC136" i="1"/>
  <c r="AC14" i="1"/>
  <c r="AC85" i="1"/>
  <c r="AC64" i="1"/>
  <c r="AC28" i="1"/>
  <c r="AC134" i="1"/>
  <c r="AC140" i="1"/>
  <c r="AC151" i="1"/>
  <c r="AC59" i="1"/>
  <c r="AC50" i="1"/>
  <c r="AC55" i="1"/>
  <c r="AC24" i="1"/>
  <c r="AC61" i="1"/>
  <c r="AC89" i="1"/>
  <c r="AC19" i="1"/>
  <c r="AC11" i="1"/>
  <c r="AC91" i="1"/>
  <c r="AC57" i="1"/>
  <c r="AC121" i="1"/>
  <c r="AC47" i="1"/>
  <c r="AC118" i="1"/>
  <c r="AC147" i="1"/>
  <c r="AC18" i="1"/>
  <c r="AC54" i="1"/>
  <c r="AC66" i="1"/>
  <c r="AC119" i="1"/>
  <c r="AC10" i="1"/>
  <c r="AC43" i="1"/>
  <c r="AC107" i="1"/>
  <c r="AC25" i="1"/>
  <c r="AC108" i="1"/>
  <c r="AC17" i="1"/>
  <c r="AC154" i="1"/>
  <c r="AC34" i="1"/>
  <c r="AC86" i="1"/>
  <c r="AC129" i="1"/>
  <c r="AC149" i="1"/>
  <c r="AC114" i="1"/>
  <c r="AC30" i="1"/>
  <c r="AC99" i="1"/>
  <c r="AC138" i="1"/>
  <c r="AC128" i="1"/>
  <c r="AC106" i="1"/>
  <c r="AC68" i="1"/>
  <c r="AC115" i="1"/>
  <c r="AC111" i="1"/>
  <c r="AC70" i="1"/>
  <c r="AC16" i="1"/>
  <c r="AC9" i="1"/>
  <c r="AC62" i="1"/>
  <c r="AC39" i="1"/>
  <c r="AC116" i="1"/>
  <c r="AC53" i="1"/>
  <c r="AC42" i="1"/>
  <c r="AC21" i="1"/>
  <c r="AC96" i="1"/>
  <c r="AC126" i="1"/>
  <c r="AA155" i="1" a="1"/>
  <c r="AA155" i="1" s="1"/>
  <c r="DG13" i="1" s="1"/>
  <c r="E11" i="6" s="1"/>
  <c r="AC45" i="1"/>
  <c r="AC33" i="1"/>
  <c r="AC95" i="1"/>
  <c r="AC110" i="1"/>
  <c r="AC35" i="1"/>
  <c r="AC137" i="1"/>
  <c r="AC15" i="1"/>
  <c r="AC41" i="1"/>
  <c r="AC13" i="1"/>
  <c r="AC150" i="1"/>
  <c r="AC103" i="1"/>
  <c r="AC135" i="1"/>
  <c r="AC100" i="1"/>
  <c r="AC125" i="1"/>
  <c r="AC133" i="1"/>
  <c r="AC46" i="1"/>
  <c r="AC23" i="1"/>
  <c r="AC58" i="1"/>
  <c r="V101" i="1"/>
  <c r="V155" i="1" s="1" a="1"/>
  <c r="V155" i="1" s="1"/>
  <c r="DE13" i="1" s="1"/>
  <c r="C11" i="6" s="1"/>
  <c r="M101" i="1"/>
  <c r="M155" i="1" s="1" a="1"/>
  <c r="M155" i="1" s="1"/>
  <c r="DF9" i="1" s="1"/>
  <c r="D7" i="6" s="1"/>
  <c r="X101" i="1"/>
  <c r="X155" i="1" s="1" a="1"/>
  <c r="X155" i="1" s="1"/>
  <c r="DG10" i="1" s="1"/>
  <c r="E8" i="6" s="1"/>
  <c r="W101" i="1"/>
  <c r="W155" i="1" s="1" a="1"/>
  <c r="W155" i="1" s="1"/>
  <c r="DG9" i="1" s="1"/>
  <c r="E7" i="6" s="1"/>
  <c r="T101" i="1"/>
  <c r="T155" i="1" s="1" a="1"/>
  <c r="T155" i="1" s="1"/>
  <c r="DE11" i="1" s="1"/>
  <c r="C9" i="6" s="1"/>
  <c r="Y101" i="1"/>
  <c r="Y155" i="1" s="1" a="1"/>
  <c r="Y155" i="1" s="1"/>
  <c r="DG11" i="1" s="1"/>
  <c r="E9" i="6" s="1"/>
  <c r="Q101" i="1"/>
  <c r="Q155" i="1" s="1" a="1"/>
  <c r="Q155" i="1" s="1"/>
  <c r="DF13" i="1" s="1"/>
  <c r="D11" i="6" s="1"/>
  <c r="N101" i="1"/>
  <c r="N155" i="1" s="1" a="1"/>
  <c r="N155" i="1" s="1"/>
  <c r="DF10" i="1" s="1"/>
  <c r="D8" i="6" s="1"/>
  <c r="Z101" i="1"/>
  <c r="Z155" i="1" s="1" a="1"/>
  <c r="Z155" i="1" s="1"/>
  <c r="DG12" i="1" s="1"/>
  <c r="E10" i="6" s="1"/>
  <c r="B102" i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L9" i="6"/>
  <c r="I9" i="6"/>
  <c r="L8" i="6"/>
  <c r="I7" i="6"/>
  <c r="J7" i="6"/>
  <c r="L7" i="6"/>
  <c r="J8" i="6"/>
  <c r="J9" i="6"/>
  <c r="I8" i="6"/>
  <c r="H8" i="6"/>
  <c r="H9" i="6"/>
  <c r="K9" i="6"/>
  <c r="H7" i="6"/>
  <c r="K8" i="6"/>
  <c r="K7" i="6"/>
  <c r="J101" i="1"/>
  <c r="J155" i="1" s="1" a="1"/>
  <c r="J155" i="1" s="1"/>
  <c r="DD11" i="1" s="1"/>
  <c r="B9" i="6" s="1"/>
  <c r="K101" i="1"/>
  <c r="K155" i="1" s="1" a="1"/>
  <c r="K155" i="1" s="1"/>
  <c r="DD12" i="1" s="1"/>
  <c r="B10" i="6" s="1"/>
  <c r="S101" i="1"/>
  <c r="S155" i="1" s="1" a="1"/>
  <c r="S155" i="1" s="1"/>
  <c r="DE10" i="1" s="1"/>
  <c r="C8" i="6" s="1"/>
  <c r="R101" i="1"/>
  <c r="R155" i="1" s="1" a="1"/>
  <c r="R155" i="1" s="1"/>
  <c r="DE9" i="1" s="1"/>
  <c r="C7" i="6" s="1"/>
  <c r="O101" i="1"/>
  <c r="O155" i="1" s="1" a="1"/>
  <c r="O155" i="1" s="1"/>
  <c r="DF11" i="1" s="1"/>
  <c r="D9" i="6" s="1"/>
  <c r="P101" i="1"/>
  <c r="P155" i="1" s="1" a="1"/>
  <c r="P155" i="1" s="1"/>
  <c r="DF12" i="1" s="1"/>
  <c r="D10" i="6" s="1"/>
  <c r="H101" i="1"/>
  <c r="H155" i="1" s="1" a="1"/>
  <c r="H155" i="1" s="1"/>
  <c r="DD9" i="1" s="1"/>
  <c r="B7" i="6" s="1"/>
  <c r="I101" i="1"/>
  <c r="I155" i="1" s="1" a="1"/>
  <c r="I155" i="1" s="1"/>
  <c r="DD10" i="1" s="1"/>
  <c r="B8" i="6" s="1"/>
  <c r="L101" i="1"/>
  <c r="L155" i="1" s="1" a="1"/>
  <c r="L155" i="1" s="1"/>
  <c r="DD13" i="1" s="1"/>
  <c r="B11" i="6" s="1"/>
  <c r="U101" i="1"/>
  <c r="U155" i="1" s="1" a="1"/>
  <c r="U155" i="1" s="1"/>
  <c r="DE12" i="1" s="1"/>
  <c r="C10" i="6" s="1"/>
  <c r="DG47" i="1" l="1"/>
  <c r="DG45" i="1"/>
  <c r="DG43" i="1"/>
  <c r="DG44" i="1"/>
  <c r="DG46" i="1"/>
  <c r="B128" i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DG48" i="1" l="1"/>
  <c r="J11" i="6"/>
  <c r="L11" i="6"/>
  <c r="I10" i="6"/>
  <c r="K11" i="6"/>
  <c r="K10" i="6"/>
  <c r="L10" i="6"/>
  <c r="J10" i="6"/>
  <c r="I11" i="6"/>
  <c r="H11" i="6"/>
  <c r="H10" i="6"/>
</calcChain>
</file>

<file path=xl/sharedStrings.xml><?xml version="1.0" encoding="utf-8"?>
<sst xmlns="http://schemas.openxmlformats.org/spreadsheetml/2006/main" count="4927" uniqueCount="1611">
  <si>
    <t>MGMT-GB.3366</t>
  </si>
  <si>
    <t>MKTG-GB.2114</t>
  </si>
  <si>
    <t>MKTG-GB.2115</t>
  </si>
  <si>
    <t>MKTG-GB.2116</t>
  </si>
  <si>
    <t>MKTG-GB.2118</t>
  </si>
  <si>
    <t>MKTG-GB.2119</t>
  </si>
  <si>
    <t>MKTG-GB.2120</t>
  </si>
  <si>
    <t>MKTG-GB.2121</t>
  </si>
  <si>
    <t>MKTG-GB.2126</t>
  </si>
  <si>
    <t>MKTG-GB.2127</t>
  </si>
  <si>
    <t>MKTG-GB.2128</t>
  </si>
  <si>
    <t>MKTG-GB.2129</t>
  </si>
  <si>
    <t>MKTG-GB.2152</t>
  </si>
  <si>
    <t>MKTG-GB.2173</t>
  </si>
  <si>
    <t>MKTG-GB.2180</t>
  </si>
  <si>
    <t>MKTG-GB.2335</t>
  </si>
  <si>
    <t>MKTG-GB.2350</t>
  </si>
  <si>
    <t>MKTG-GB.2353</t>
  </si>
  <si>
    <t>MKTG-GB.2361</t>
  </si>
  <si>
    <t>MKTG-GB.2365</t>
  </si>
  <si>
    <t>MKTG-GB.2370</t>
  </si>
  <si>
    <t>MKTG-GB.2371</t>
  </si>
  <si>
    <t>MKTG-GB.2375</t>
  </si>
  <si>
    <t>MKTG-GB.3101</t>
  </si>
  <si>
    <t>MKTG-GB.3117</t>
  </si>
  <si>
    <t>OPMG-GB.2350</t>
  </si>
  <si>
    <t>OPMG-GB.2360</t>
  </si>
  <si>
    <t>STAT-GB.2301</t>
  </si>
  <si>
    <t>STAT-GB.2302</t>
  </si>
  <si>
    <t>STAT-GB.2309</t>
  </si>
  <si>
    <t>STAT-GB.3127</t>
  </si>
  <si>
    <t>MKTG-GB.2361 Competitive Strategy in the Marketplace</t>
  </si>
  <si>
    <t>MKTG-GB.3101 CORPORATE BRANDING AND CSR</t>
  </si>
  <si>
    <t>ACCT-GB.3310 Forensic Accounting and Financial Statement Fraud</t>
  </si>
  <si>
    <t>INTA-GB.3337 Social Problem-based Entrepreneurship</t>
  </si>
  <si>
    <t>ACCT-GB.2303.30</t>
  </si>
  <si>
    <t>TRUNCATED ID FOR</t>
  </si>
  <si>
    <t>ACCT-GB.2303</t>
  </si>
  <si>
    <t>ACCT-GB.2314</t>
  </si>
  <si>
    <t>ACCT-GB.3149</t>
  </si>
  <si>
    <t>ACCT-GB.3155</t>
  </si>
  <si>
    <t>ACCT-GB.3303</t>
  </si>
  <si>
    <t>ACCT-GB.3304</t>
  </si>
  <si>
    <t>ACCT-GB.3310</t>
  </si>
  <si>
    <t>ECON-GB.2105</t>
  </si>
  <si>
    <t>ECON-GB.2112</t>
  </si>
  <si>
    <t>ECON-GB.2119</t>
  </si>
  <si>
    <t>ECON-GB.2314</t>
  </si>
  <si>
    <t>ECON-GB.2333</t>
  </si>
  <si>
    <t>ECON-GB.2344</t>
  </si>
  <si>
    <t>ECON-GB.2358</t>
  </si>
  <si>
    <t>ECON-GB.2360</t>
  </si>
  <si>
    <t>ECON-GB.2392</t>
  </si>
  <si>
    <t>ECON-GB.3375</t>
  </si>
  <si>
    <t>FINC-GB.2302</t>
  </si>
  <si>
    <t>FINC-GB.2304</t>
  </si>
  <si>
    <t>FINC-GB.2329</t>
  </si>
  <si>
    <t>FINC-GB.2334</t>
  </si>
  <si>
    <t>FINC-GB.2339</t>
  </si>
  <si>
    <t>FINC-GB.3105</t>
  </si>
  <si>
    <t>FINC-GB.3120</t>
  </si>
  <si>
    <t>FINC-GB.3122</t>
  </si>
  <si>
    <t>FINC-GB.3129</t>
  </si>
  <si>
    <t>FINC-GB.3148</t>
  </si>
  <si>
    <t>FINC-GB.3165</t>
  </si>
  <si>
    <t>FINC-GB.3173</t>
  </si>
  <si>
    <t>FINC-GB.3176</t>
  </si>
  <si>
    <t>FINC-GB.3181</t>
  </si>
  <si>
    <t>FINC-GB.3196</t>
  </si>
  <si>
    <t>FINC-GB.3198</t>
  </si>
  <si>
    <t>FINC-GB.3199</t>
  </si>
  <si>
    <t>FINC-GB.3321</t>
  </si>
  <si>
    <t>FINC-GB.3329</t>
  </si>
  <si>
    <t>FINC-GB.3331</t>
  </si>
  <si>
    <t>FINC-GB.3333</t>
  </si>
  <si>
    <t>FINC-GB.3335</t>
  </si>
  <si>
    <t>FINC-GB.3345</t>
  </si>
  <si>
    <t>FINC-GB.3354</t>
  </si>
  <si>
    <t>FINC-GB.3366</t>
  </si>
  <si>
    <t>FINC-GB.3373</t>
  </si>
  <si>
    <t>FINC-GB.3387</t>
  </si>
  <si>
    <t>FINC-GB.3388</t>
  </si>
  <si>
    <t>INFO-GB.2318</t>
  </si>
  <si>
    <t>INFO-GB.3322</t>
  </si>
  <si>
    <t>INFO-GB.3336</t>
  </si>
  <si>
    <t>INFO-GB.3350</t>
  </si>
  <si>
    <t>INFO-GB.3355</t>
  </si>
  <si>
    <t>INFO-GB.3383</t>
  </si>
  <si>
    <t>INTA-GB.2121</t>
  </si>
  <si>
    <t>INTA-GB.3150</t>
  </si>
  <si>
    <t>INTA-GB.3337</t>
  </si>
  <si>
    <t>INTA-GB.3340</t>
  </si>
  <si>
    <t>MCOM-GB.2100</t>
  </si>
  <si>
    <t>MCOM-GB.2105</t>
  </si>
  <si>
    <t>MCOM-GB.2120</t>
  </si>
  <si>
    <t>MCOM-GB.2121</t>
  </si>
  <si>
    <t>MCOM-GB.2125</t>
  </si>
  <si>
    <t>MCOM-GB.3111</t>
  </si>
  <si>
    <t>MGMT-GB.2128</t>
  </si>
  <si>
    <t>MGMT-GB.2159</t>
  </si>
  <si>
    <t>MGMT-GB.2160</t>
  </si>
  <si>
    <t>MGMT-GB.2300</t>
  </si>
  <si>
    <t>MGMT-GB.2312</t>
  </si>
  <si>
    <t>MGMT-GB.2327</t>
  </si>
  <si>
    <t>MGMT-GB.2328</t>
  </si>
  <si>
    <t>MGMT-GB.2353</t>
  </si>
  <si>
    <t>MGMT-GB.2363</t>
  </si>
  <si>
    <t>MGMT-GB.2370</t>
  </si>
  <si>
    <t>MGMT-GB.3318</t>
  </si>
  <si>
    <t>MGMT-GB.3319</t>
  </si>
  <si>
    <t>MGMT-GB.3323</t>
  </si>
  <si>
    <t>MGMT-GB.3328</t>
  </si>
  <si>
    <t>MGMT-GB.3333</t>
  </si>
  <si>
    <t>MGMT-GB.3335</t>
  </si>
  <si>
    <t>MGMT-GB.3336</t>
  </si>
  <si>
    <t>MGMT-GB.3337</t>
  </si>
  <si>
    <t>OPMG-GB.2360 OPS-REAL ESTATE DEVELPMNT</t>
  </si>
  <si>
    <t>DBIN-GB.3110 DBi Costa Rica: Sustainable Business in Latin America</t>
  </si>
  <si>
    <t>DBIN-GB.3111 DBi Italy (Luxury Retail&amp;Branding)</t>
  </si>
  <si>
    <t>DBIN-GB.3113 DBi Hungary/Central and Eastern Europe</t>
  </si>
  <si>
    <t>DBIN-GB.3303 DBi Argentina</t>
  </si>
  <si>
    <t>DBIN-GB.3305 DBi China (Beijing)</t>
  </si>
  <si>
    <t>DBIN-GB.3312 DBi Turkey</t>
  </si>
  <si>
    <t>INFO-GB.3355 Global Sourcing and Open Innovation</t>
  </si>
  <si>
    <t>MCOM-GB.2120 Communication for the Global Economy</t>
  </si>
  <si>
    <t>MGMT-GB.2160 Advanced Topics in Negotiation</t>
  </si>
  <si>
    <t>MGMT-GB.3318 Corporate Governance: Law and Business</t>
  </si>
  <si>
    <t>MCOM-GB.2125 Foundations of Business Coaching</t>
  </si>
  <si>
    <t>MGMT-GB.2159 Collaboration, Conflict, and Negotiation  </t>
  </si>
  <si>
    <t>MGMT-GB.2300 Women in Business Leadership</t>
  </si>
  <si>
    <t>MGMT-GB.2351 Managing High Performing Teams</t>
  </si>
  <si>
    <t>MGMT-GB.2353 Managing Change</t>
  </si>
  <si>
    <t>MGMT-GB.2363 Leadership Models</t>
  </si>
  <si>
    <t>MGMT-GB.3321 Developing Managerial Skills</t>
  </si>
  <si>
    <t>MGMT-GB.3366 Power and Politics in Organizations</t>
  </si>
  <si>
    <t>MKTG-GB.2126 Luxury Marketing</t>
  </si>
  <si>
    <t>MKTG-GB.2128 Entrepreneurial Selling</t>
  </si>
  <si>
    <t>MKTG-GB.2129 Sales Management</t>
  </si>
  <si>
    <t>MKTG-GB.2181 BOOSTING CREATIVITY</t>
  </si>
  <si>
    <t>MKTG-GB.2375 Retail Management</t>
  </si>
  <si>
    <t>MKTG-GB.3117 SPECIAL TOPICS:LUXRY MKTG</t>
  </si>
  <si>
    <t>OPMG-GB.2306 Supply Chain Management (Business Logistics)</t>
  </si>
  <si>
    <t>MGMT-GB.2312 Biotechnology Industry, Structure and Strategy</t>
  </si>
  <si>
    <t>MGMT-GB.2370 Implementing Strategy</t>
  </si>
  <si>
    <t>MGMT-GB.3319 Strategies: Mergers and Acquisitions</t>
  </si>
  <si>
    <t>MGMT-GB.3328 Advanced Strategic Analysis</t>
  </si>
  <si>
    <t>MGMT-GB.3387 Organization Theory</t>
  </si>
  <si>
    <t>OPMG-GB.2312 Operations in Panama: A man, a plan, a canal: Panama</t>
  </si>
  <si>
    <t>MKTG-GB.2115 BUSINESS TO BUSINESS MKTG</t>
  </si>
  <si>
    <t>MKTG-GB.2121 Financial Services Marketing</t>
  </si>
  <si>
    <t>MKTG-GB.2127 Luxury Branding</t>
  </si>
  <si>
    <t>MKTG-GB.2147 CONSUMER BEHAVIOR</t>
  </si>
  <si>
    <t>MKTG-GB.2152 PROMOTIONAL MARKETING</t>
  </si>
  <si>
    <t>MKTG-GB.2180 Marketing Metrics Decision Making</t>
  </si>
  <si>
    <t>MKTG-GB.2335 Judgment and Decision Making</t>
  </si>
  <si>
    <t>MKTG-GB.2350 Advanced Marketing Planning</t>
  </si>
  <si>
    <t>MKTG-GB.2351 Strategic Marketing and Planning</t>
  </si>
  <si>
    <t>MKTG-GB.2353 Pricing Strategies</t>
  </si>
  <si>
    <t>ECON-GB.2119 Entertainment and Media: Markets and Economics</t>
  </si>
  <si>
    <t>ECON-GB.2190 Global Perspectives on Enterprise Systems </t>
  </si>
  <si>
    <t>ECON-GB.2314 Market Structures&amp;Firms' Strategies: Theory&amp;Practice</t>
  </si>
  <si>
    <t>ECON-GB.2344 The Economy&amp;Financial Markets</t>
  </si>
  <si>
    <t>ECON-GB.2348 Public Policy and Business Strategy</t>
  </si>
  <si>
    <t>ECON-GB.2355 Behavioral Economics:  Decisions and Strategies</t>
  </si>
  <si>
    <t>ECON-GB.2358 Global Economic Trends and Policy Challenges</t>
  </si>
  <si>
    <t>ECON-GB.2360 Sports Economics</t>
  </si>
  <si>
    <t>ECON-GB.3375 Urban Systems</t>
  </si>
  <si>
    <t>MGMT-GB.3323 Game Theory</t>
  </si>
  <si>
    <t>ACCT-GB.3149 Entertainment Accounting</t>
  </si>
  <si>
    <t>MKTG-GB.2114 The Business of Sports Marketing</t>
  </si>
  <si>
    <t>MKTG-GB.2116 The Business of Producing: Entrepreneurship in Entertainment&amp;Media</t>
  </si>
  <si>
    <t>MKTG-GB.2118 Television Management</t>
  </si>
  <si>
    <t>MKTG-GB.2119 Entertainment and Media Industries</t>
  </si>
  <si>
    <t>MKTG-GB.2120 Movie Marketing and Distribution</t>
  </si>
  <si>
    <t>MKTG-GB.2313 The Craft and Commerce of Cinema:  Cannes Film Festival</t>
  </si>
  <si>
    <t>INTA-GB.2121 ENTRPRENRSHP&amp;NEW ECONOMY</t>
  </si>
  <si>
    <t>MGMT-GB.2128 Social Entrepreneurship</t>
  </si>
  <si>
    <t>MGMT-GB.2327 Managing the Growing Company</t>
  </si>
  <si>
    <t>MGMT-GB.2328 Family Business Management</t>
  </si>
  <si>
    <t>MGMT-GB.3333 Business Start-Up Practicum</t>
  </si>
  <si>
    <t>MGMT-GB.3335 Foundations of Entrepreneurship</t>
  </si>
  <si>
    <t>MGMT-GB.3336 FOUNDTNS OF SOCIAL ENTREP</t>
  </si>
  <si>
    <t>MGMT-GB.3337 FNDTNS:TECHNOL ENTREPRENU</t>
  </si>
  <si>
    <t>MKTG-GB.2370 New Product Development</t>
  </si>
  <si>
    <t>MKTG-GB.2371 Innovation and Design</t>
  </si>
  <si>
    <t>FINC-GB.2333 Financial Theory III</t>
  </si>
  <si>
    <t>FINC-GB.2337 Financial Theory IV</t>
  </si>
  <si>
    <t>FINC-GB.3105 Volatility</t>
  </si>
  <si>
    <t>FINC-GB.3122 Investment Strategies</t>
  </si>
  <si>
    <t>FINC-GB.3149 Structure and Dynamics of Financial Markets</t>
  </si>
  <si>
    <t>FINC-GB.3181 Applications of Portfolio Analysis</t>
  </si>
  <si>
    <t>FINC-GB.3321 Hedge Fund Strategies</t>
  </si>
  <si>
    <t>FINC-GB.3328 Seminar in Corporate Finance</t>
  </si>
  <si>
    <t>FINC-GB.3333 Debt Instruments and Markets</t>
  </si>
  <si>
    <t>FINC-GB.3335 Futures and Options</t>
  </si>
  <si>
    <t>FINC-GB.3366 Operating Hedge Funds</t>
  </si>
  <si>
    <t>FINC-GB.3388 International Financial Management</t>
  </si>
  <si>
    <t>ACCT-GB.4310 Analytical Models in Financial and Managerial Accounting</t>
  </si>
  <si>
    <t>FINC-GB.3145 Investment Banking and Private Equity in Media and Entertainment Finance</t>
  </si>
  <si>
    <t>FINC-GB.3196 Mergers and Acquisitions</t>
  </si>
  <si>
    <t>FINC-GB.3198 Bankruptcy and Reorganization</t>
  </si>
  <si>
    <t>FINC-GB.3199 Case Studies in Bankruptcy&amp;Reorganization</t>
  </si>
  <si>
    <t>FINC-GB.3345 Law and Business of Corporate Transactions</t>
  </si>
  <si>
    <t>FINC-GB.3354 Investing in Microfinance</t>
  </si>
  <si>
    <t>FINC-GB.3387 Global Banking and Capital Markets</t>
  </si>
  <si>
    <t>INFO-GB.3336 Data Mining for Business Analytics</t>
  </si>
  <si>
    <t>INFO-GB.3350 Financial Information Systems</t>
  </si>
  <si>
    <t>OPMG-GB.2350 Decision Models</t>
  </si>
  <si>
    <t>OPMG-GB.2351 Advanced Decision Models</t>
  </si>
  <si>
    <t>STAT-GB.2301 Regression and Multivariate Data Analysis</t>
  </si>
  <si>
    <t>STAT-GB.2302 Forecasting Time Series Data</t>
  </si>
  <si>
    <t>STAT-GB.2309 Mathematics of Investment</t>
  </si>
  <si>
    <t>STAT-GB.3127 STATISTCL ASPCTS MKT RISK</t>
  </si>
  <si>
    <t>STAT-GB.3302 Statistical Inference and Regression Analysis</t>
  </si>
  <si>
    <t>FINC-GB.2302 Corporate Finance</t>
  </si>
  <si>
    <t>FINC-GB.2304 Restructuring Firms and Industries</t>
  </si>
  <si>
    <t>FINC-GB.2329 Principles of Real Estate Finance</t>
  </si>
  <si>
    <t>FINC-GB.2339 Real Estate Capital Markets</t>
  </si>
  <si>
    <t>FINC-GB.3129 Behaviorial and Experimental Finance</t>
  </si>
  <si>
    <t>FINC-GB.3148 Social Venture Capital</t>
  </si>
  <si>
    <t>FINC-GB.3161 Cases in Corporate Finance</t>
  </si>
  <si>
    <t>FINC-GB.3165 Private Equity Finance</t>
  </si>
  <si>
    <t>FINC-GB.3173 Venture Capital Financing</t>
  </si>
  <si>
    <t>FINC-GB.3176 Topics in Investments</t>
  </si>
  <si>
    <t>FINC-GB.3197 Legal Risk Issues in Mergers and Acquisitions</t>
  </si>
  <si>
    <t>FINC-GB.3329 Behavioral Finance</t>
  </si>
  <si>
    <t>FINC-GB.3331 Valuation</t>
  </si>
  <si>
    <t>FINC-GB.3361 Entrepreneurial Finance</t>
  </si>
  <si>
    <t>FINC-GB.3373 New Venture Financing</t>
  </si>
  <si>
    <t>INTA-GB.3150 Corporate Turnarounds</t>
  </si>
  <si>
    <t>INFO-GB.2318 Digital Strategies</t>
  </si>
  <si>
    <t>INFO-GB.3322 Design and Development of Web and Mobile Applications</t>
  </si>
  <si>
    <t>INFO-GB.3383 Networks, Crowds, and Markets: Reasoning about a Highly Connected World</t>
  </si>
  <si>
    <t>INTA-GB.3340 DIGITAL MARKETING</t>
  </si>
  <si>
    <t>MKTG-GB.2173 New Media in Marketing</t>
  </si>
  <si>
    <t>MKTG-GB.2365 Brand Strategy</t>
  </si>
  <si>
    <t>ECON-GB.2105 Energy&amp;the Environment</t>
  </si>
  <si>
    <t>ECON-GB.2112 Economics and Management of the Pharmaceutical</t>
  </si>
  <si>
    <t>B90.2309.030</t>
  </si>
  <si>
    <t>TENENBEIN</t>
  </si>
  <si>
    <t>B90.3302.030</t>
  </si>
  <si>
    <t>STAT INFER®RESS ANALY</t>
  </si>
  <si>
    <t>SIMON</t>
  </si>
  <si>
    <t>B95.2302.020</t>
  </si>
  <si>
    <t>TAX OF INDVLD &amp; BUS INCM</t>
  </si>
  <si>
    <t>B95.2305.030</t>
  </si>
  <si>
    <t>TAXES &amp; BUSINESS STRATEGY</t>
  </si>
  <si>
    <t>B95.2314.020</t>
  </si>
  <si>
    <t>CALDERON</t>
  </si>
  <si>
    <t>B95.2314.030</t>
  </si>
  <si>
    <t>HENDLER</t>
  </si>
  <si>
    <t>B95.6302.020</t>
  </si>
  <si>
    <t>TAX OF INDVDL &amp; BUS INCM</t>
  </si>
  <si>
    <t>SPECIALIZATION</t>
  </si>
  <si>
    <t>PROFESSOR</t>
  </si>
  <si>
    <t>COURSE NAME</t>
  </si>
  <si>
    <t>DAY</t>
  </si>
  <si>
    <t>COURSE ID</t>
  </si>
  <si>
    <t>DAYS</t>
  </si>
  <si>
    <t>START TIME</t>
  </si>
  <si>
    <t>END TIME</t>
  </si>
  <si>
    <t>-</t>
  </si>
  <si>
    <t>ACCOUNTING</t>
  </si>
  <si>
    <t>BANKING</t>
  </si>
  <si>
    <t>BUSINESS ANALYTICS</t>
  </si>
  <si>
    <t>ECONOMICS</t>
  </si>
  <si>
    <t>ENT, MEDIA &amp; TECH</t>
  </si>
  <si>
    <t>ENTR &amp; INNOVATION</t>
  </si>
  <si>
    <t>FINANCE</t>
  </si>
  <si>
    <t>FIN'L INST &amp; MARKETS</t>
  </si>
  <si>
    <t>FIN'L SYST &amp; ANALYTICS</t>
  </si>
  <si>
    <t>GLOBAL BUSINESS</t>
  </si>
  <si>
    <t>LAW &amp; BUSINESS</t>
  </si>
  <si>
    <t>LEADER &amp; CHANGE MGMT</t>
  </si>
  <si>
    <t>MGMT</t>
  </si>
  <si>
    <t>MGMT OF TECH &amp; OPS</t>
  </si>
  <si>
    <t>MARKETING</t>
  </si>
  <si>
    <t>QUANT FINANCE</t>
  </si>
  <si>
    <t>SOCIAL INN &amp; IMPACT</t>
  </si>
  <si>
    <t>STRATEGY</t>
  </si>
  <si>
    <t>SUPPLY CHAIN MGMT</t>
  </si>
  <si>
    <t>PRODUCT MGMT</t>
  </si>
  <si>
    <t>COURSE NUMBER</t>
  </si>
  <si>
    <t>COURSE TITLE</t>
  </si>
  <si>
    <t>ACCT-GB.2302 Financial Reporting and Analysis</t>
  </si>
  <si>
    <t>ACCT-GB.2303 An Integrated Approach to Financial Statement Analysis</t>
  </si>
  <si>
    <t>ACCT-GB.2314 Business Law for Managers</t>
  </si>
  <si>
    <t>ACCT-GB.3155 Accounting&amp;Valuation Issues in the Entertainment, Media,&amp;Technology Industries</t>
  </si>
  <si>
    <t>ACCT-GB.3303 Financial Planning and Analysis</t>
  </si>
  <si>
    <t>ACCT-GB.3304 Modeling Financial Statements</t>
  </si>
  <si>
    <t>ACCT-GB.3313 Auditing</t>
  </si>
  <si>
    <t>ACCT-GB.3330 Accounting for Mergers, Acquisitions and Related Matters</t>
  </si>
  <si>
    <t>ACCT-GB.3335 International Accounting and Financial Statement Analysis</t>
  </si>
  <si>
    <t>ACCT-GB.3380 Taxation of Individuals and Business Income</t>
  </si>
  <si>
    <t>ACCT-GB.4302 Empirical Research in Financial Accounting II</t>
  </si>
  <si>
    <t>FINC-GB.3320 Managing Investment Funds</t>
  </si>
  <si>
    <t>ECON-GB.2333 Monetary Policy, Banks, and Central Banks</t>
  </si>
  <si>
    <t>ECON-GB.2392 Financial Development of the United States</t>
  </si>
  <si>
    <t>FINC-GB.2150 FINANCL CRISIS 2007-2009</t>
  </si>
  <si>
    <t>FINC-GB.2334 Investment Banking</t>
  </si>
  <si>
    <t>FINC-GB.3106 TOPICS IN CREDIT RISK</t>
  </si>
  <si>
    <t>FINC-GB.3120 PRIVATE BANK&amp;WEALTH MGMT</t>
  </si>
  <si>
    <t>TANDON</t>
  </si>
  <si>
    <t>B40.4383.020</t>
  </si>
  <si>
    <t>SEM: MACROECON &amp; FINANCE</t>
  </si>
  <si>
    <t>PHILIPPON</t>
  </si>
  <si>
    <t>B45.2100.020</t>
  </si>
  <si>
    <t>BURNS</t>
  </si>
  <si>
    <t>B45.2100.021</t>
  </si>
  <si>
    <t>B45.2105.000</t>
  </si>
  <si>
    <t>LEDERMAN</t>
  </si>
  <si>
    <t>B45.2105.00N</t>
  </si>
  <si>
    <t>SCHENKLER</t>
  </si>
  <si>
    <t>B45.2105.00P</t>
  </si>
  <si>
    <t>STEHLIK</t>
  </si>
  <si>
    <t>B45.2105.030</t>
  </si>
  <si>
    <t>O'REILLY</t>
  </si>
  <si>
    <t>B45.2120.030</t>
  </si>
  <si>
    <t>LENNARD</t>
  </si>
  <si>
    <t>B45.2121.030</t>
  </si>
  <si>
    <t>B45.2122.000</t>
  </si>
  <si>
    <t>THE PERFORMING MANAGER</t>
  </si>
  <si>
    <t>BOWER</t>
  </si>
  <si>
    <t>B45.2122.020</t>
  </si>
  <si>
    <t>B45.2125.030</t>
  </si>
  <si>
    <t>B45.3111.030</t>
  </si>
  <si>
    <t>B55.2112.030</t>
  </si>
  <si>
    <t>INNOV THNKING IN TURB TIM</t>
  </si>
  <si>
    <t>WOLFF</t>
  </si>
  <si>
    <t>B55.3337.030</t>
  </si>
  <si>
    <t>TAPARIA</t>
  </si>
  <si>
    <t>B60.2306.000</t>
  </si>
  <si>
    <t>SUPPLY CHAIN MANAGEMENT</t>
  </si>
  <si>
    <t>ECK</t>
  </si>
  <si>
    <t>B60.2350.020</t>
  </si>
  <si>
    <t>JURAN</t>
  </si>
  <si>
    <t>B60.2350.021</t>
  </si>
  <si>
    <t>B60.2350.030</t>
  </si>
  <si>
    <t>RICCIO</t>
  </si>
  <si>
    <t>B60.2360.030</t>
  </si>
  <si>
    <t>CHERNOFF</t>
  </si>
  <si>
    <t>B60.3321.020</t>
  </si>
  <si>
    <t>STOCHASTIC PROCESSES</t>
  </si>
  <si>
    <t>REED</t>
  </si>
  <si>
    <t>B60.4306.020</t>
  </si>
  <si>
    <t>DYNAMIC PROGRAMMING</t>
  </si>
  <si>
    <t>VULCANO</t>
  </si>
  <si>
    <t>B60.4332.020</t>
  </si>
  <si>
    <t>INVENTORY&amp;SUPPLY CHN MGMT</t>
  </si>
  <si>
    <t>XIAO</t>
  </si>
  <si>
    <t>B70.2114.030</t>
  </si>
  <si>
    <t>LIEBERMAN</t>
  </si>
  <si>
    <t>LAND</t>
  </si>
  <si>
    <t>B70.2116.030</t>
  </si>
  <si>
    <t>NEWMAN</t>
  </si>
  <si>
    <t>B70.2118.030</t>
  </si>
  <si>
    <t>POLTRACK</t>
  </si>
  <si>
    <t>B70.2119.020</t>
  </si>
  <si>
    <t>B70.2119.030</t>
  </si>
  <si>
    <t>B70.2120.030</t>
  </si>
  <si>
    <t>FABER</t>
  </si>
  <si>
    <t>B70.2121.030</t>
  </si>
  <si>
    <t>FINC SERVICES MARKETING</t>
  </si>
  <si>
    <t>LESH</t>
  </si>
  <si>
    <t>B70.2126.030</t>
  </si>
  <si>
    <t>FURMAN</t>
  </si>
  <si>
    <t>B70.2127.030</t>
  </si>
  <si>
    <t>LUXURY MARKETING 2.0</t>
  </si>
  <si>
    <t>GALLOWAY</t>
  </si>
  <si>
    <t>B70.2128.030</t>
  </si>
  <si>
    <t>KRAWITZ</t>
  </si>
  <si>
    <t>B70.2152.020</t>
  </si>
  <si>
    <t>GOODMAN</t>
  </si>
  <si>
    <t>B70.2153.020</t>
  </si>
  <si>
    <t>PRICING STRATEGIES</t>
  </si>
  <si>
    <t>B70.2173.030</t>
  </si>
  <si>
    <t>EDIS</t>
  </si>
  <si>
    <t>B70.2180.030</t>
  </si>
  <si>
    <t>B70.2313.00A</t>
  </si>
  <si>
    <t>COMMERCE &amp; CRAFT OF CINEM</t>
  </si>
  <si>
    <t>B70.2335.020</t>
  </si>
  <si>
    <t>KRUGER</t>
  </si>
  <si>
    <t>B70.2335.030</t>
  </si>
  <si>
    <t>B70.2350.020</t>
  </si>
  <si>
    <t>GREENWALD</t>
  </si>
  <si>
    <t>B70.2361.020</t>
  </si>
  <si>
    <t>CZEPIEL</t>
  </si>
  <si>
    <t>B70.2361.030</t>
  </si>
  <si>
    <t>B70.2365.000</t>
  </si>
  <si>
    <t>EBERHARDT</t>
  </si>
  <si>
    <t>B70.2365.030</t>
  </si>
  <si>
    <t>B70.2370.030</t>
  </si>
  <si>
    <t>NEW PRODUCT MARKETING</t>
  </si>
  <si>
    <t>B70.2371.030</t>
  </si>
  <si>
    <t>WILLIAMS</t>
  </si>
  <si>
    <t>B70.2375.030</t>
  </si>
  <si>
    <t>KLEINBERGER</t>
  </si>
  <si>
    <t>B70.2385.020</t>
  </si>
  <si>
    <t>INTL MARKETING MGMT</t>
  </si>
  <si>
    <t>CARR</t>
  </si>
  <si>
    <t>B70.3101.030</t>
  </si>
  <si>
    <t>BUCHANAN</t>
  </si>
  <si>
    <t>B70.4371.020</t>
  </si>
  <si>
    <t>SPECIAL TOPICS IN MKTG</t>
  </si>
  <si>
    <t>ERDEM</t>
  </si>
  <si>
    <t>B70.4382.020</t>
  </si>
  <si>
    <t>BEHAV APPLS in MKTG - II</t>
  </si>
  <si>
    <t>MORWITZ</t>
  </si>
  <si>
    <t>B90.2301.030</t>
  </si>
  <si>
    <t>SIMONOFF</t>
  </si>
  <si>
    <t>B90.2302.030</t>
  </si>
  <si>
    <t>HURVICH</t>
  </si>
  <si>
    <t>DHAR</t>
  </si>
  <si>
    <t>B20.3336.030</t>
  </si>
  <si>
    <t>DATA MINING FOR BUS INTEL</t>
  </si>
  <si>
    <t>PROVOST</t>
  </si>
  <si>
    <t>B20.3336.031</t>
  </si>
  <si>
    <t>PERLICH</t>
  </si>
  <si>
    <t>B20.3350.030</t>
  </si>
  <si>
    <t>DONEFER</t>
  </si>
  <si>
    <t>B20.3383.020</t>
  </si>
  <si>
    <t>B30.2105.030</t>
  </si>
  <si>
    <t>VAITHEESWARAN</t>
  </si>
  <si>
    <t>B30.2190.000</t>
  </si>
  <si>
    <t>GLOB PERSP ENTERPRISE SYS</t>
  </si>
  <si>
    <t>HANSEN</t>
  </si>
  <si>
    <t>B30.2333.000</t>
  </si>
  <si>
    <t>FERRERO</t>
  </si>
  <si>
    <t>B30.2333.020</t>
  </si>
  <si>
    <t>SCHOENHOLTZ</t>
  </si>
  <si>
    <t>B30.2344.030</t>
  </si>
  <si>
    <t>KARYDAKIS</t>
  </si>
  <si>
    <t>B30.2360.030</t>
  </si>
  <si>
    <t>BOWMAKER</t>
  </si>
  <si>
    <t>B30.4301.020</t>
  </si>
  <si>
    <t>STRATEGY I (ECONOMICS)</t>
  </si>
  <si>
    <t>COLLARD-WEXLER</t>
  </si>
  <si>
    <t>B40.2302.000</t>
  </si>
  <si>
    <t>SCHMEITS</t>
  </si>
  <si>
    <t>B40.2302.020</t>
  </si>
  <si>
    <t>DAMODARAN</t>
  </si>
  <si>
    <t>B40.2302.031</t>
  </si>
  <si>
    <t>MUELLER</t>
  </si>
  <si>
    <t>B40.2302.032</t>
  </si>
  <si>
    <t>SCHNABL</t>
  </si>
  <si>
    <t>B40.2304.000</t>
  </si>
  <si>
    <t>DICK</t>
  </si>
  <si>
    <t>B40.2304.020</t>
  </si>
  <si>
    <t>YERMACK</t>
  </si>
  <si>
    <t>B40.2329.030</t>
  </si>
  <si>
    <t>GLICKMAN</t>
  </si>
  <si>
    <t>B40.2329.031</t>
  </si>
  <si>
    <t>WASSERMAN</t>
  </si>
  <si>
    <t>B40.2333.020</t>
  </si>
  <si>
    <t>FINANCIAL THEORY III</t>
  </si>
  <si>
    <t>GABAIX</t>
  </si>
  <si>
    <t>B40.2334.020</t>
  </si>
  <si>
    <t>MURPHY</t>
  </si>
  <si>
    <t>B40.2334.030</t>
  </si>
  <si>
    <t>B40.2334.091</t>
  </si>
  <si>
    <t>B40.2337.020</t>
  </si>
  <si>
    <t>FINANCIAL THEORY IV</t>
  </si>
  <si>
    <t>CARPENTER</t>
  </si>
  <si>
    <t>BROWN</t>
  </si>
  <si>
    <t>B40.2339.030</t>
  </si>
  <si>
    <t>BOUDRY</t>
  </si>
  <si>
    <t>B40.2345.091</t>
  </si>
  <si>
    <t>CASES IN FINC MGMT</t>
  </si>
  <si>
    <t>B40.3103.030</t>
  </si>
  <si>
    <t>INTL INVESTMENTS ANALYSIS</t>
  </si>
  <si>
    <t>PERELSTEIN</t>
  </si>
  <si>
    <t>B40.3105.030</t>
  </si>
  <si>
    <t>ENGLE</t>
  </si>
  <si>
    <t>B40.3122.030</t>
  </si>
  <si>
    <t>BERNSTEIN</t>
  </si>
  <si>
    <t>B40.3129.030</t>
  </si>
  <si>
    <t>D'SOUZA</t>
  </si>
  <si>
    <t>B40.3145.030</t>
  </si>
  <si>
    <t>GROVIT</t>
  </si>
  <si>
    <t>FINKEL</t>
  </si>
  <si>
    <t>B40.3148.030</t>
  </si>
  <si>
    <t>TESDELL</t>
  </si>
  <si>
    <t>B40.3161.030</t>
  </si>
  <si>
    <t>CASES IN CORP FINANCE</t>
  </si>
  <si>
    <t>B40.3173.030</t>
  </si>
  <si>
    <t>B40.3176.030</t>
  </si>
  <si>
    <t>BIGGS</t>
  </si>
  <si>
    <t>B40.3176.031</t>
  </si>
  <si>
    <t>B40.3181.030</t>
  </si>
  <si>
    <t>GORDON</t>
  </si>
  <si>
    <t>B40.3196.030</t>
  </si>
  <si>
    <t>MCGILL</t>
  </si>
  <si>
    <t>B40.3199.030</t>
  </si>
  <si>
    <t>HOLMES</t>
  </si>
  <si>
    <t>B40.3305.020</t>
  </si>
  <si>
    <t>CREDIT RISK</t>
  </si>
  <si>
    <t>ACHARYA</t>
  </si>
  <si>
    <t>B40.3305.030</t>
  </si>
  <si>
    <t>B40.3321.030</t>
  </si>
  <si>
    <t>PEDERSEN</t>
  </si>
  <si>
    <t>B40.3329.020</t>
  </si>
  <si>
    <t>PETAJISTO</t>
  </si>
  <si>
    <t>B40.3329.030</t>
  </si>
  <si>
    <t>B40.3331.020</t>
  </si>
  <si>
    <t>B40.3331.030</t>
  </si>
  <si>
    <t>LEVINE</t>
  </si>
  <si>
    <t>B40.3333.000</t>
  </si>
  <si>
    <t>KON</t>
  </si>
  <si>
    <t>B40.3333.020</t>
  </si>
  <si>
    <t>B40.3333.030</t>
  </si>
  <si>
    <t>B40.3335.020</t>
  </si>
  <si>
    <t>SANGVINATSOS</t>
  </si>
  <si>
    <t>B40.3335.030</t>
  </si>
  <si>
    <t>B40.3345.030</t>
  </si>
  <si>
    <t>LAW &amp; BUS OF INV BANKING</t>
  </si>
  <si>
    <t>ROSENFELD</t>
  </si>
  <si>
    <t>ALLEN</t>
  </si>
  <si>
    <t>B40.3354.020</t>
  </si>
  <si>
    <t>DEMEL</t>
  </si>
  <si>
    <t>B40.3361.000</t>
  </si>
  <si>
    <t>ENTREPRENEURIAL FINANCE</t>
  </si>
  <si>
    <t>B40.3387.030</t>
  </si>
  <si>
    <t>WALTER</t>
  </si>
  <si>
    <t>SMITH</t>
  </si>
  <si>
    <t>B40.3388.030</t>
  </si>
  <si>
    <t>Resp</t>
  </si>
  <si>
    <t>B65.2128.030</t>
  </si>
  <si>
    <t>MCLETCHIE</t>
  </si>
  <si>
    <t>B65.2159.000</t>
  </si>
  <si>
    <t>FREEMAN</t>
  </si>
  <si>
    <t>B65.2159.00P</t>
  </si>
  <si>
    <t>SHAPIRA</t>
  </si>
  <si>
    <t>B65.2159.021</t>
  </si>
  <si>
    <t>B65.2159.022</t>
  </si>
  <si>
    <t>CHUGH</t>
  </si>
  <si>
    <t>B65.2159.023</t>
  </si>
  <si>
    <t>B65.2159.030</t>
  </si>
  <si>
    <t>B65.2160.030</t>
  </si>
  <si>
    <t>B65.2300.030</t>
  </si>
  <si>
    <t>WELLINGTON</t>
  </si>
  <si>
    <t>B65.2327.020</t>
  </si>
  <si>
    <t>OKUN</t>
  </si>
  <si>
    <t>B65.2327.021</t>
  </si>
  <si>
    <t>B65.2327.022</t>
  </si>
  <si>
    <t>B65.2327.030</t>
  </si>
  <si>
    <t>ROTTNER</t>
  </si>
  <si>
    <t>B65.2327.031</t>
  </si>
  <si>
    <t>B65.2327.091</t>
  </si>
  <si>
    <t>B65.2328.030</t>
  </si>
  <si>
    <t>B65.2340.000</t>
  </si>
  <si>
    <t>MULTINATIONAL BUS MGMT</t>
  </si>
  <si>
    <t>SRIVATSAN</t>
  </si>
  <si>
    <t>B65.2351.020</t>
  </si>
  <si>
    <t>LECHNER</t>
  </si>
  <si>
    <t>B65.2353.030</t>
  </si>
  <si>
    <t>MAZZARESE</t>
  </si>
  <si>
    <t>B65.2370.020</t>
  </si>
  <si>
    <t>MARCIANO</t>
  </si>
  <si>
    <t>B65.2370.022</t>
  </si>
  <si>
    <t>B65.2370.030</t>
  </si>
  <si>
    <t>KABALISWARAN</t>
  </si>
  <si>
    <t>B65.2370.091</t>
  </si>
  <si>
    <t>B65.3321.000</t>
  </si>
  <si>
    <t>MANAGERIAL SKILLS</t>
  </si>
  <si>
    <t>B65.3323.020</t>
  </si>
  <si>
    <t>STUART</t>
  </si>
  <si>
    <t>B65.3323.030</t>
  </si>
  <si>
    <t>B65.3323.031</t>
  </si>
  <si>
    <t>B65.3328.020</t>
  </si>
  <si>
    <t>EGGERS</t>
  </si>
  <si>
    <t>B65.3328.030</t>
  </si>
  <si>
    <t>B65.3333.030</t>
  </si>
  <si>
    <t>B65.3333.031</t>
  </si>
  <si>
    <t>B65.3335.020</t>
  </si>
  <si>
    <t>B65.3335.021</t>
  </si>
  <si>
    <t>KICKUL</t>
  </si>
  <si>
    <t>B65.3335.030</t>
  </si>
  <si>
    <t>GINSBERG</t>
  </si>
  <si>
    <t>B65.3335.031</t>
  </si>
  <si>
    <t>B65.3336.030</t>
  </si>
  <si>
    <t>B65.3356.000</t>
  </si>
  <si>
    <t>MANAGING INNOVATION</t>
  </si>
  <si>
    <t>CATTANI</t>
  </si>
  <si>
    <t>B65.3359.030</t>
  </si>
  <si>
    <t>ENVIRNMNTAL&amp;SOC SUSTAINAB</t>
  </si>
  <si>
    <t>MILLIKEN</t>
  </si>
  <si>
    <t>B65.3366.020</t>
  </si>
  <si>
    <t>B65.3366.030</t>
  </si>
  <si>
    <t>B65.3387.020</t>
  </si>
  <si>
    <t>ORGANIZATION THEORY</t>
  </si>
  <si>
    <t>DURAND</t>
  </si>
  <si>
    <t>B65.4303.020</t>
  </si>
  <si>
    <t>SPECIAL TOPICS IN OB</t>
  </si>
  <si>
    <t>ROTTENSTREICH</t>
  </si>
  <si>
    <t>Course Num</t>
  </si>
  <si>
    <t>Title</t>
  </si>
  <si>
    <t>Instructor</t>
  </si>
  <si>
    <t>B00.2099.00C</t>
  </si>
  <si>
    <t>BUSINESS WRITING</t>
  </si>
  <si>
    <t>MOSBY</t>
  </si>
  <si>
    <t>B10.2302.020</t>
  </si>
  <si>
    <t>ZAROWIN</t>
  </si>
  <si>
    <t>B10.2303.000</t>
  </si>
  <si>
    <t>KRAFT</t>
  </si>
  <si>
    <t>B10.2303.020</t>
  </si>
  <si>
    <t>FRIED</t>
  </si>
  <si>
    <t>B10.2303.021</t>
  </si>
  <si>
    <t>B10.2303.030</t>
  </si>
  <si>
    <t>B10.2303.031</t>
  </si>
  <si>
    <t>B10.3105.030</t>
  </si>
  <si>
    <t>MSRNG &amp; DRVNG CORP PRFMNC</t>
  </si>
  <si>
    <t>VAYSMAN</t>
  </si>
  <si>
    <t>B10.3304.020</t>
  </si>
  <si>
    <t>GODE</t>
  </si>
  <si>
    <t>B10.3304.021</t>
  </si>
  <si>
    <t>B10.3304.030</t>
  </si>
  <si>
    <t>B10.3310.030</t>
  </si>
  <si>
    <t>JONES</t>
  </si>
  <si>
    <t>B10.3313.020</t>
  </si>
  <si>
    <t>B10.3321.030</t>
  </si>
  <si>
    <t>ANAL FINC INST &amp; FINC INS</t>
  </si>
  <si>
    <t>RYAN</t>
  </si>
  <si>
    <t>B10.3330.020</t>
  </si>
  <si>
    <t>BILDERSEE</t>
  </si>
  <si>
    <t>B10.3335.020</t>
  </si>
  <si>
    <t>CHOI</t>
  </si>
  <si>
    <t>B10.6302.020</t>
  </si>
  <si>
    <t>B10.6313.020</t>
  </si>
  <si>
    <t>B10.6331.020</t>
  </si>
  <si>
    <t>MAINDIRATTA</t>
  </si>
  <si>
    <t>B10.6335.020</t>
  </si>
  <si>
    <t>B20.2318.030</t>
  </si>
  <si>
    <t>IT &amp; CORPORATE STRATEGY</t>
  </si>
  <si>
    <t>ARAL</t>
  </si>
  <si>
    <t>B20.2350.030</t>
  </si>
  <si>
    <t>TRADING STRATGY &amp; SYSTMS</t>
  </si>
  <si>
    <t>MON POL BNKS &amp; CNTR BNKS</t>
  </si>
  <si>
    <t>Schoenholtz, K.</t>
  </si>
  <si>
    <t xml:space="preserve">MKTG-GB.2126.30 </t>
  </si>
  <si>
    <t>LUXURY MARKETING</t>
  </si>
  <si>
    <t>Serdari, T.</t>
  </si>
  <si>
    <t xml:space="preserve">MKTG-GB.2127.30 </t>
  </si>
  <si>
    <t>LUXURY BRANDING</t>
  </si>
  <si>
    <t>Sicard</t>
  </si>
  <si>
    <t xml:space="preserve">STAT-GB.2301.30 </t>
  </si>
  <si>
    <t>REGRESSION &amp;MULTIVAR ANAL</t>
  </si>
  <si>
    <t>Simonoff, J.</t>
  </si>
  <si>
    <t xml:space="preserve">FINC-GB.3333.30 </t>
  </si>
  <si>
    <t>DEBT INSTRUMENTS &amp; MKTS</t>
  </si>
  <si>
    <t>Smith, J.</t>
  </si>
  <si>
    <t xml:space="preserve">FINC-GB.3387.30 </t>
  </si>
  <si>
    <t>GLOBAL BANK&amp;CAPTL MARKETS</t>
  </si>
  <si>
    <t>Smith, R./Walter, I.</t>
  </si>
  <si>
    <t xml:space="preserve">MCOM-GB.3111.30 </t>
  </si>
  <si>
    <t>COMM FOR CONSULTANTS</t>
  </si>
  <si>
    <t>Stehlik, S.</t>
  </si>
  <si>
    <t xml:space="preserve">MGMT-GB.3323.20 </t>
  </si>
  <si>
    <t>GAME THEORY</t>
  </si>
  <si>
    <t>Stuart, H.</t>
  </si>
  <si>
    <t xml:space="preserve">MGMT-GB.3323.30 </t>
  </si>
  <si>
    <t xml:space="preserve">FINC-GB.3335.20 </t>
  </si>
  <si>
    <t>FUTURES &amp; OPTIONS</t>
  </si>
  <si>
    <t>Sundaram, R.</t>
  </si>
  <si>
    <t xml:space="preserve">FINC-GB.3335.30 </t>
  </si>
  <si>
    <t xml:space="preserve">INFO-GB.3383.30 </t>
  </si>
  <si>
    <t>NETWORKS,CROWDS &amp; MRKTS</t>
  </si>
  <si>
    <t>Sundararajan, A.</t>
  </si>
  <si>
    <t xml:space="preserve">ECON-GB.2392.20 </t>
  </si>
  <si>
    <t>FINC DEVELOPMENT IN US</t>
  </si>
  <si>
    <t>Sylla, R.</t>
  </si>
  <si>
    <t xml:space="preserve">ECON-GB.2392.30 </t>
  </si>
  <si>
    <t xml:space="preserve">FINC-GB.3388.30 </t>
  </si>
  <si>
    <t>INTL FINANCIAL MANAGEMENT</t>
  </si>
  <si>
    <t>Tandon, K.</t>
  </si>
  <si>
    <t xml:space="preserve">INTA-GB.3337.30 </t>
  </si>
  <si>
    <t>SOCIAL PROBLEM-BASED ENTR</t>
  </si>
  <si>
    <t>Taparia, H.</t>
  </si>
  <si>
    <t xml:space="preserve">STAT-GB.2309.30 </t>
  </si>
  <si>
    <t>MATHEMATICS OF INVESTMENT</t>
  </si>
  <si>
    <t>Tenenbein, A.</t>
  </si>
  <si>
    <t xml:space="preserve">FINC-GB.3148.30 </t>
  </si>
  <si>
    <t>SOCIAL VENTURE CAPITAL</t>
  </si>
  <si>
    <t>Tesdell, K.</t>
  </si>
  <si>
    <t xml:space="preserve">FINC-GB.3333.20 </t>
  </si>
  <si>
    <t>Tuckman, B.</t>
  </si>
  <si>
    <t xml:space="preserve">FINC-GB.3120.30 </t>
  </si>
  <si>
    <t>PRIVATE BANK&amp;WEALTH MGMT</t>
  </si>
  <si>
    <t>Walter, I.</t>
  </si>
  <si>
    <t xml:space="preserve">FINC-GB.2329.30 </t>
  </si>
  <si>
    <t>Wasserman, D.</t>
  </si>
  <si>
    <t xml:space="preserve">FINC-GB.3165.30 </t>
  </si>
  <si>
    <t>PRIVATE EQUITY FINANCE</t>
  </si>
  <si>
    <t>Weinbach</t>
  </si>
  <si>
    <t xml:space="preserve">MGMT-GB.2300.30 </t>
  </si>
  <si>
    <t>WOMEN IN BUS LEADERSHIP</t>
  </si>
  <si>
    <t>Wellington, S.</t>
  </si>
  <si>
    <t xml:space="preserve">INFO-GB.3322.20 </t>
  </si>
  <si>
    <t>DESIGN&amp;DEV:WEB&amp;MOBIL APPS</t>
  </si>
  <si>
    <t>White, N.</t>
  </si>
  <si>
    <t xml:space="preserve">MKTG-GB.2371.30 </t>
  </si>
  <si>
    <t>INNOVATION &amp; DESIGN</t>
  </si>
  <si>
    <t>Williams, L.</t>
  </si>
  <si>
    <t>Wu, G.</t>
  </si>
  <si>
    <t xml:space="preserve">MGMT-GB.3335.31 </t>
  </si>
  <si>
    <t xml:space="preserve">MGMT-GB.3335.30 </t>
  </si>
  <si>
    <t xml:space="preserve">FINC-GB.2304.20 </t>
  </si>
  <si>
    <t>RESTRUCT FIRMS&amp;INDUSTRIES</t>
  </si>
  <si>
    <t>Yermack, D.</t>
  </si>
  <si>
    <t>FINANCIAL RPRTG &amp; DSCLSR</t>
  </si>
  <si>
    <t>EXP</t>
  </si>
  <si>
    <t>GRADE</t>
  </si>
  <si>
    <t>INSTR</t>
  </si>
  <si>
    <t>PREP</t>
  </si>
  <si>
    <t>COMM</t>
  </si>
  <si>
    <t>WELL</t>
  </si>
  <si>
    <t>MOTVD</t>
  </si>
  <si>
    <t>ME</t>
  </si>
  <si>
    <t>OVRLL</t>
  </si>
  <si>
    <t>CRS</t>
  </si>
  <si>
    <t>CHLLG</t>
  </si>
  <si>
    <t>DMD</t>
  </si>
  <si>
    <t>TIME</t>
  </si>
  <si>
    <t>RLVENT</t>
  </si>
  <si>
    <t>TO MBA</t>
  </si>
  <si>
    <t>Reg</t>
  </si>
  <si>
    <t>BUSINESS TO BUSINESS MKTG</t>
  </si>
  <si>
    <t>Lilien, G.</t>
  </si>
  <si>
    <t xml:space="preserve">ECON-GB.2112.30 </t>
  </si>
  <si>
    <t>ECON&amp;MGMT:PHARM &amp; BIOTECH</t>
  </si>
  <si>
    <t>Liotta, D.</t>
  </si>
  <si>
    <t xml:space="preserve">FINC-GB.3373.20 </t>
  </si>
  <si>
    <t>NEW VENTURE FINANCING</t>
  </si>
  <si>
    <t>Ljungqvist, A.</t>
  </si>
  <si>
    <t xml:space="preserve">FINC-GB.3373.30 </t>
  </si>
  <si>
    <t xml:space="preserve">OPMG-GB.2350.30 </t>
  </si>
  <si>
    <t>Lobel, I.</t>
  </si>
  <si>
    <t>ADV MANAGERIAL ACCOUNTING</t>
  </si>
  <si>
    <t xml:space="preserve">FINC-GB.3329.20 </t>
  </si>
  <si>
    <t>Marciano, A.</t>
  </si>
  <si>
    <t xml:space="preserve">MGMT-GB.2370.21 </t>
  </si>
  <si>
    <t>Marciano, S.</t>
  </si>
  <si>
    <t xml:space="preserve">MGMT-GB.2370.20 </t>
  </si>
  <si>
    <t xml:space="preserve">FINC-GB.3196.30 </t>
  </si>
  <si>
    <t>MERGERS &amp; ACQUISITIONS</t>
  </si>
  <si>
    <t>McGill, C.</t>
  </si>
  <si>
    <t xml:space="preserve">MGMT-GB.2128.30 </t>
  </si>
  <si>
    <t>SOCIAL ENTERPRISE DEVELPT</t>
  </si>
  <si>
    <t>McLetchie, S.</t>
  </si>
  <si>
    <t xml:space="preserve">FINC-GB.3366.30 </t>
  </si>
  <si>
    <t>OPERATING HEDGE FUNDS</t>
  </si>
  <si>
    <t>Metzger, L.</t>
  </si>
  <si>
    <t xml:space="preserve">FINC-GB.2302.91 </t>
  </si>
  <si>
    <t>Mueller, H.</t>
  </si>
  <si>
    <t xml:space="preserve">FINC-GB.2334.20 </t>
  </si>
  <si>
    <t>INVESTMENT BANKING</t>
  </si>
  <si>
    <t>Murphy, C.</t>
  </si>
  <si>
    <t xml:space="preserve">FINC-GB.2334.30 </t>
  </si>
  <si>
    <t>STRATEGIES:MERGRS &amp; ACQUI</t>
  </si>
  <si>
    <t>Natividad, G.</t>
  </si>
  <si>
    <t xml:space="preserve">MGMT-GB.3319.30 </t>
  </si>
  <si>
    <t xml:space="preserve">MKTG-GB.2116.30 </t>
  </si>
  <si>
    <t>BUSINESS OF PRODUCING</t>
  </si>
  <si>
    <t>Newman, P.</t>
  </si>
  <si>
    <t xml:space="preserve">INTA-GB.2121.30 </t>
  </si>
  <si>
    <t>ENTRPRENRSHP&amp; NEW ECONOMY</t>
  </si>
  <si>
    <t>Not assigned</t>
  </si>
  <si>
    <t xml:space="preserve">MGMT-GB.3335.20 </t>
  </si>
  <si>
    <t>FOUNDTNS OF ENTREPRENRSHP</t>
  </si>
  <si>
    <t>Okun, G.</t>
  </si>
  <si>
    <t xml:space="preserve">MGMT-GB.2327.20 </t>
  </si>
  <si>
    <t>MANAGING GROWING COMPANIE</t>
  </si>
  <si>
    <t xml:space="preserve">MGMT-GB.2327.21 </t>
  </si>
  <si>
    <t xml:space="preserve">MGMT-GB.3333.20 </t>
  </si>
  <si>
    <t>BUSINESS START-UP PRACTCM</t>
  </si>
  <si>
    <t xml:space="preserve">MGMT-GB.2327.22 </t>
  </si>
  <si>
    <t xml:space="preserve">MGMT-GB.2327.30 </t>
  </si>
  <si>
    <t xml:space="preserve">MGMT-GB.2328.30 </t>
  </si>
  <si>
    <t>FAMILY BUSINESS MGMT</t>
  </si>
  <si>
    <t xml:space="preserve">MGMT-GB.3335.91 </t>
  </si>
  <si>
    <t xml:space="preserve">MGMT-GB.3333.30 </t>
  </si>
  <si>
    <t xml:space="preserve">MCOM-GB.2105.30 </t>
  </si>
  <si>
    <t>BUSINESS COMMUNICATION</t>
  </si>
  <si>
    <t>O'Reilly, K.</t>
  </si>
  <si>
    <t xml:space="preserve">FINC-GB.3321.30 </t>
  </si>
  <si>
    <t>HEDGE FUND STRATEGIES</t>
  </si>
  <si>
    <t>Perelstein, M.</t>
  </si>
  <si>
    <t xml:space="preserve">INFO-GB.3336.30 </t>
  </si>
  <si>
    <t>DATA MINING FOR BUS ANALY</t>
  </si>
  <si>
    <t>Perlich, C.</t>
  </si>
  <si>
    <t xml:space="preserve">MKTG-GB.2118.30 </t>
  </si>
  <si>
    <t>TELEVISION MANAGEMENT</t>
  </si>
  <si>
    <t>Poltrack, D.</t>
  </si>
  <si>
    <t xml:space="preserve">INFO-GB.3336.31 </t>
  </si>
  <si>
    <t>Provost, F.</t>
  </si>
  <si>
    <t xml:space="preserve">ECON-GB.3375.30 </t>
  </si>
  <si>
    <t>URBAN SYSTEMS</t>
  </si>
  <si>
    <t>Romer, P.</t>
  </si>
  <si>
    <t xml:space="preserve">ACCT-GB.2303.31 </t>
  </si>
  <si>
    <t>Sarath, B.</t>
  </si>
  <si>
    <t xml:space="preserve">MCOM-GB.2121.30 </t>
  </si>
  <si>
    <t>CRISIS COMMUNICATION</t>
  </si>
  <si>
    <t>Schenkler, I.</t>
  </si>
  <si>
    <t xml:space="preserve">FINC-GB.3331.30 </t>
  </si>
  <si>
    <t>Schmeits, A.</t>
  </si>
  <si>
    <t xml:space="preserve">FINC-GB.2302.31 </t>
  </si>
  <si>
    <t>Schnabl, P.</t>
  </si>
  <si>
    <t xml:space="preserve">FINC-GB.2302.32 </t>
  </si>
  <si>
    <t xml:space="preserve">ECON-GB.2333.20 </t>
  </si>
  <si>
    <t>ENTERTAINMENT ACCOUNTING</t>
  </si>
  <si>
    <t>Griff, L.</t>
  </si>
  <si>
    <t xml:space="preserve">ACCT-GB.2314.30 </t>
  </si>
  <si>
    <t>Hendler, R.</t>
  </si>
  <si>
    <t xml:space="preserve">FINC-GB.2339.30 </t>
  </si>
  <si>
    <t>REAL ESTATE CAPITAL MKTS</t>
  </si>
  <si>
    <t>Hizmo, A.</t>
  </si>
  <si>
    <t xml:space="preserve">FINC-GB.3199.30 </t>
  </si>
  <si>
    <t>CASE STDS-BANKRPCY&amp;REORGS</t>
  </si>
  <si>
    <t>Holmes, A.</t>
  </si>
  <si>
    <t xml:space="preserve">STAT-GB.2302.30 </t>
  </si>
  <si>
    <t>FORECAST TIME SERIES DATA</t>
  </si>
  <si>
    <t>Hurvich, C.</t>
  </si>
  <si>
    <t xml:space="preserve">MKTG-GB.2353.30 </t>
  </si>
  <si>
    <t>PRICING STRATEGY</t>
  </si>
  <si>
    <t>Ishihara, M.</t>
  </si>
  <si>
    <t>AUDITING</t>
  </si>
  <si>
    <t>Jones, S.</t>
  </si>
  <si>
    <t xml:space="preserve">ACCT-GB.3310.30 </t>
  </si>
  <si>
    <t>FRNSC ACTG&amp;FIN STMT FRAUD</t>
  </si>
  <si>
    <t xml:space="preserve">OPMG-GB.2350.20 </t>
  </si>
  <si>
    <t>DECISION MODELS</t>
  </si>
  <si>
    <t>Juran, D.</t>
  </si>
  <si>
    <t xml:space="preserve">OPMG-GB.2350.21 </t>
  </si>
  <si>
    <t>1:30-4:20</t>
  </si>
  <si>
    <t>POWER &amp; POLITICS</t>
  </si>
  <si>
    <t>Kabaliswaran, R.</t>
  </si>
  <si>
    <t>LEADERSHIP MODELS</t>
  </si>
  <si>
    <t xml:space="preserve">MGMT-GB.3366.30 </t>
  </si>
  <si>
    <t xml:space="preserve">MGMT-GB.2370.30 </t>
  </si>
  <si>
    <t>IMPLEMENTING STRATEGY</t>
  </si>
  <si>
    <t xml:space="preserve">MGMT-GB.2363.91 </t>
  </si>
  <si>
    <t xml:space="preserve">ECON-GB.2344.30 </t>
  </si>
  <si>
    <t>THE ECONOMY &amp; FIN MARKTS</t>
  </si>
  <si>
    <t>Karydakis, A.</t>
  </si>
  <si>
    <t xml:space="preserve">MGMT-GB.3336.30 </t>
  </si>
  <si>
    <t>FOUNDTNS OF SOCIAL ENTREP</t>
  </si>
  <si>
    <t>Kickul, J.</t>
  </si>
  <si>
    <t xml:space="preserve">ACCT-GB.3155.30 </t>
  </si>
  <si>
    <t>ACCOUNTING&amp;VALUATION:EMT</t>
  </si>
  <si>
    <t>Kim, S.</t>
  </si>
  <si>
    <t xml:space="preserve">MKTG-GB.2375.30 </t>
  </si>
  <si>
    <t>RETAIL STRATEGY</t>
  </si>
  <si>
    <t>Kleinberger, H.</t>
  </si>
  <si>
    <t xml:space="preserve">MGMT-GB.2312.30 </t>
  </si>
  <si>
    <t>BIOTECH INDUS,STRUC,STRAT</t>
  </si>
  <si>
    <t>Kranzler, J.</t>
  </si>
  <si>
    <t xml:space="preserve">MKTG-GB.2128.30 </t>
  </si>
  <si>
    <t>ENTREPRENEURIAL SELLING</t>
  </si>
  <si>
    <t>Krawitz, J.</t>
  </si>
  <si>
    <t xml:space="preserve">MKTG-GB.2129.30 </t>
  </si>
  <si>
    <t>SALES MANAGEMENT</t>
  </si>
  <si>
    <t xml:space="preserve">MKTG-GB.2335.20 </t>
  </si>
  <si>
    <t>JUDGMNT&amp;DECSN MAKING-MKTG</t>
  </si>
  <si>
    <t>Kruger, J.</t>
  </si>
  <si>
    <t xml:space="preserve">MKTG-GB.2335.30 </t>
  </si>
  <si>
    <t>MNG HIGH-PERFORM TEAMS</t>
  </si>
  <si>
    <t>Lechner, A.</t>
  </si>
  <si>
    <t xml:space="preserve">MGMT-GB.2353.30 </t>
  </si>
  <si>
    <t>MANAGING CHANGE</t>
  </si>
  <si>
    <t xml:space="preserve">MCOM-GB.2120.30 </t>
  </si>
  <si>
    <t>COMMUNICATION-GLOBAL ECON</t>
  </si>
  <si>
    <t>Lennard, D.</t>
  </si>
  <si>
    <t xml:space="preserve">MCOM-GB.2125.30 </t>
  </si>
  <si>
    <t>FNDTNS: BUSINESS COACHING</t>
  </si>
  <si>
    <t xml:space="preserve">MKTG-GB.2121.30 </t>
  </si>
  <si>
    <t>FINCL SERVICES MARKETING</t>
  </si>
  <si>
    <t>Lesh, D.</t>
  </si>
  <si>
    <t xml:space="preserve">MKTG-GB.2180.30 </t>
  </si>
  <si>
    <t>MKTG METRICS DECISION MKG</t>
  </si>
  <si>
    <t xml:space="preserve">INFO-GB.3355.30 </t>
  </si>
  <si>
    <t>GLBL SRCNG&amp;OPEN INNOVATN</t>
  </si>
  <si>
    <t>Levina, N.</t>
  </si>
  <si>
    <t xml:space="preserve">MKTG-GB.2114.30 </t>
  </si>
  <si>
    <t>BUSINESS OF SPORTS MKTG</t>
  </si>
  <si>
    <t>Lieberman, A.</t>
  </si>
  <si>
    <t xml:space="preserve">MKTG-GB.2115.20 </t>
  </si>
  <si>
    <t xml:space="preserve">MKTG-GB.2119.30 </t>
  </si>
  <si>
    <t xml:space="preserve">MKTG-GB.2361.20 </t>
  </si>
  <si>
    <t>COMPET STRAT IN MKTPLACE</t>
  </si>
  <si>
    <t>Czepiel, J.</t>
  </si>
  <si>
    <t xml:space="preserve">MKTG-GB.2361.30 </t>
  </si>
  <si>
    <t xml:space="preserve">FINC-GB.3331.20 </t>
  </si>
  <si>
    <t>VALUATION</t>
  </si>
  <si>
    <t>Damodaran, A.</t>
  </si>
  <si>
    <t xml:space="preserve">FINC-GB.2302.20 </t>
  </si>
  <si>
    <t>CORPORATE FINANCE</t>
  </si>
  <si>
    <t xml:space="preserve">FINC-GB.3354.20 </t>
  </si>
  <si>
    <t>LAW &amp; BUS IN MICROFINANCE</t>
  </si>
  <si>
    <t>Demel, A.</t>
  </si>
  <si>
    <t xml:space="preserve">STAT-GB.3127.20 </t>
  </si>
  <si>
    <t>STATISTCL ASPCTS MKT RISK</t>
  </si>
  <si>
    <t>Deo, R.</t>
  </si>
  <si>
    <t xml:space="preserve">INTA-GB.3340.30 </t>
  </si>
  <si>
    <t>DIGITAL MARKETING</t>
  </si>
  <si>
    <t>Dhar, V./Galloway, S.</t>
  </si>
  <si>
    <t xml:space="preserve">INFO-GB.3350.30 </t>
  </si>
  <si>
    <t>FINANCIAL INFO SYS</t>
  </si>
  <si>
    <t>Donefer, B.</t>
  </si>
  <si>
    <t xml:space="preserve">FINC-GB.3129.30 </t>
  </si>
  <si>
    <t>BEHAV &amp; EXP FINANCE</t>
  </si>
  <si>
    <t>D'Souza, I.</t>
  </si>
  <si>
    <t xml:space="preserve">FINC-GB.3173.30 </t>
  </si>
  <si>
    <t>VENTURE CAPITAL FINANCING</t>
  </si>
  <si>
    <t xml:space="preserve">MKTG-GB.2173.30 </t>
  </si>
  <si>
    <t>NEW MEDIA IN MARKETING</t>
  </si>
  <si>
    <t>Edis, J.</t>
  </si>
  <si>
    <t>ADV STRATEGY ANALYSIS</t>
  </si>
  <si>
    <t>Eggers, J.</t>
  </si>
  <si>
    <t xml:space="preserve">MGMT-GB.3328.30 </t>
  </si>
  <si>
    <t xml:space="preserve">FINC-GB.3105.30 </t>
  </si>
  <si>
    <t>VOLATILITY</t>
  </si>
  <si>
    <t>Engle, R.</t>
  </si>
  <si>
    <t xml:space="preserve">MKTG-GB.2120.30 </t>
  </si>
  <si>
    <t>MOVIE MRKTG,DISTRIB,EXHIB</t>
  </si>
  <si>
    <t>Faber, G.</t>
  </si>
  <si>
    <t>INVEST BNKG&amp;PRIV EQTY-EMT</t>
  </si>
  <si>
    <t xml:space="preserve">FINC-GB.3329.30 </t>
  </si>
  <si>
    <t>BEHAVIORAL FINANCE</t>
  </si>
  <si>
    <t>Frazzini, A.</t>
  </si>
  <si>
    <t xml:space="preserve">MGMT-GB.2159.30 </t>
  </si>
  <si>
    <t>Freeman, S.</t>
  </si>
  <si>
    <t xml:space="preserve">MGMT-GB.2160.30 </t>
  </si>
  <si>
    <t>ADVNCD TOPICS-NEGOTIATNS</t>
  </si>
  <si>
    <t xml:space="preserve">ACCT-GB.2303.20 </t>
  </si>
  <si>
    <t>FINANCIAL STATEMENT ANAL</t>
  </si>
  <si>
    <t>Fried, H.</t>
  </si>
  <si>
    <t xml:space="preserve">ACCT-GB.2303.21 </t>
  </si>
  <si>
    <t xml:space="preserve">MKTG-GB.3117.30 </t>
  </si>
  <si>
    <t>SPECIAL TOPICS:LUXRY MKTG</t>
  </si>
  <si>
    <t>Furman, G.</t>
  </si>
  <si>
    <t xml:space="preserve">MKTG-GB.2365.20 </t>
  </si>
  <si>
    <t>BRAND STRATEGY</t>
  </si>
  <si>
    <t>Galloway, S.</t>
  </si>
  <si>
    <t xml:space="preserve">MKTG-GB.2365.30 </t>
  </si>
  <si>
    <t xml:space="preserve">MGMT-GB.3337.30 </t>
  </si>
  <si>
    <t>FNDTNS:TECHNOL ENTREPRENU</t>
  </si>
  <si>
    <t>Ginsberg, A.</t>
  </si>
  <si>
    <t xml:space="preserve">FINC-GB.2329.31 </t>
  </si>
  <si>
    <t>PRINCPLS REAL ESTATE FINC</t>
  </si>
  <si>
    <t>Glickman, E.</t>
  </si>
  <si>
    <t xml:space="preserve">ACCT-GB.3304.20 </t>
  </si>
  <si>
    <t>09:00-10:20</t>
  </si>
  <si>
    <t>MODELING FINC STATEMENTS</t>
  </si>
  <si>
    <t>Gode, D.</t>
  </si>
  <si>
    <t xml:space="preserve">ACCT-GB.3304.21 </t>
  </si>
  <si>
    <t xml:space="preserve">ACCT-GB.3304.30 </t>
  </si>
  <si>
    <t xml:space="preserve">MKTG-GB.2152.30 </t>
  </si>
  <si>
    <t>PROMOTIONAL MARKETING</t>
  </si>
  <si>
    <t>Goodman, M.</t>
  </si>
  <si>
    <t xml:space="preserve">FINC-GB.3181.30 </t>
  </si>
  <si>
    <t>APPLIC OF PORTFOLIO ANAL</t>
  </si>
  <si>
    <t>Gordon, R.</t>
  </si>
  <si>
    <t xml:space="preserve">ECON-GB.2119.30 </t>
  </si>
  <si>
    <t>ENTRTNT&amp;MEDIA: MKTS&amp; ECON</t>
  </si>
  <si>
    <t>Greene, W.</t>
  </si>
  <si>
    <t xml:space="preserve">MKTG-GB.2350.20 </t>
  </si>
  <si>
    <t>ADV MKTG PLANNING-STRATGY</t>
  </si>
  <si>
    <t>Greenwald, M.</t>
  </si>
  <si>
    <t xml:space="preserve">ACCT-GB.3149.30 </t>
  </si>
  <si>
    <t xml:space="preserve">ECON-GB.2314.30 </t>
  </si>
  <si>
    <t>M</t>
  </si>
  <si>
    <t>6:00-9:00</t>
  </si>
  <si>
    <t>MRKT STRUCTR&amp;FIRM STRATGS</t>
  </si>
  <si>
    <t>Abrantes-Metz, R.</t>
  </si>
  <si>
    <t xml:space="preserve">ECON-GB.2105.30 </t>
  </si>
  <si>
    <t>R</t>
  </si>
  <si>
    <t>ENERGY &amp; THE ENVIRONMENT</t>
  </si>
  <si>
    <t>Ahoobim, O.</t>
  </si>
  <si>
    <t xml:space="preserve">FINC-GB.3345.30 </t>
  </si>
  <si>
    <t>LAW &amp; BUS OF CORP TRANS</t>
  </si>
  <si>
    <t>Allen, W./Rosenfeld, G.</t>
  </si>
  <si>
    <t>MW</t>
  </si>
  <si>
    <t xml:space="preserve">FINC-GB.3198.20 </t>
  </si>
  <si>
    <t>TR</t>
  </si>
  <si>
    <t>10:30-11:50</t>
  </si>
  <si>
    <t>BANKRUPTCY &amp; REORG</t>
  </si>
  <si>
    <t>Altman, E.</t>
  </si>
  <si>
    <t xml:space="preserve">FINC-GB.3198.30 </t>
  </si>
  <si>
    <t>W</t>
  </si>
  <si>
    <t>DIGITAL STRATEGY</t>
  </si>
  <si>
    <t>Aral, S.</t>
  </si>
  <si>
    <t xml:space="preserve">INFO-GB.2318.30 </t>
  </si>
  <si>
    <t>T</t>
  </si>
  <si>
    <t xml:space="preserve">ACCT-GB.3303.30 </t>
  </si>
  <si>
    <t>FINANCIAL PLANNING &amp; ANALYSIS</t>
  </si>
  <si>
    <t>Baldenius, T.</t>
  </si>
  <si>
    <t xml:space="preserve">FINC-GB.3122.30 </t>
  </si>
  <si>
    <t>INVESTMENT STRATEGIES</t>
  </si>
  <si>
    <t>Bernstein, R.</t>
  </si>
  <si>
    <t xml:space="preserve">FINC-GB.3176.30 </t>
  </si>
  <si>
    <t>TOPICS IN INVESTMENTS</t>
  </si>
  <si>
    <t>Biggs, J.</t>
  </si>
  <si>
    <t>FINC REPORTING &amp;DISCLSURE</t>
  </si>
  <si>
    <t>ACCTG-M&amp;A &amp; RELTD MATTERS</t>
  </si>
  <si>
    <t>COLLABORATN,CONFLCT&amp;NEGTN</t>
  </si>
  <si>
    <t xml:space="preserve">MKTG-GB.2370.30 </t>
  </si>
  <si>
    <t>NEW PRODUCT DEVELOPMENT</t>
  </si>
  <si>
    <t>Bollinger, B.</t>
  </si>
  <si>
    <t xml:space="preserve">ECON-GB.2360.20 </t>
  </si>
  <si>
    <t>1:30-2:50</t>
  </si>
  <si>
    <t>SPORTS ECONOMICS</t>
  </si>
  <si>
    <t>Bowmaker, S.</t>
  </si>
  <si>
    <t xml:space="preserve">ECON-GB.2360.30 </t>
  </si>
  <si>
    <t xml:space="preserve">MGMT-GB.3318.30 </t>
  </si>
  <si>
    <t>CORP GOVERNANCE:LAW &amp; BUS</t>
  </si>
  <si>
    <t>Brenner, K.</t>
  </si>
  <si>
    <t xml:space="preserve">INTA-GB.3150.30 </t>
  </si>
  <si>
    <t>CORPORATE TURNAROUNDS</t>
  </si>
  <si>
    <t xml:space="preserve">FINC-GB.3176.31 </t>
  </si>
  <si>
    <t>Brown, A.</t>
  </si>
  <si>
    <t xml:space="preserve">MKTG-GB.3101.30 </t>
  </si>
  <si>
    <t>CORPORATE BRANDING &amp; CSR</t>
  </si>
  <si>
    <t>Buchanan, B.</t>
  </si>
  <si>
    <t xml:space="preserve">MCOM-GB.2100.20 </t>
  </si>
  <si>
    <t>3:00-4:20</t>
  </si>
  <si>
    <t>MANAGEMENT COMMUNICATION</t>
  </si>
  <si>
    <t>Burns, R.</t>
  </si>
  <si>
    <t xml:space="preserve">MCOM-GB.2100.21 </t>
  </si>
  <si>
    <t xml:space="preserve">ACCT-GB.2314.20 </t>
  </si>
  <si>
    <t>BUSINESS LAW FOR MANAGERS</t>
  </si>
  <si>
    <t>Calderon, J.</t>
  </si>
  <si>
    <t xml:space="preserve">OPMG-GB.2360.30 </t>
  </si>
  <si>
    <t>OPS-REAL ESTATE DEVELPMNT</t>
  </si>
  <si>
    <t>Chernoff, H.</t>
  </si>
  <si>
    <t>INTL REPORTING &amp; ANALYSIS</t>
  </si>
  <si>
    <t xml:space="preserve">ECON-GB.2358.30 </t>
  </si>
  <si>
    <t>GLBL ECONMC TRENDS&amp;POLICY</t>
  </si>
  <si>
    <t>Clementi, G.</t>
  </si>
  <si>
    <t xml:space="preserve">MKTG-GB.2119.20 </t>
  </si>
  <si>
    <t>ENTRTMT &amp; MEDIA INDUSTRES</t>
  </si>
  <si>
    <t>Craig, C.</t>
  </si>
  <si>
    <t>Early Riser</t>
  </si>
  <si>
    <t>Night Owl</t>
  </si>
  <si>
    <t>Best Professors</t>
  </si>
  <si>
    <t>Intrinsic Motivation</t>
  </si>
  <si>
    <t>Overall Package</t>
  </si>
  <si>
    <t>Monday</t>
  </si>
  <si>
    <t>Tuesday</t>
  </si>
  <si>
    <t>Wednesday</t>
  </si>
  <si>
    <t>Thursday</t>
  </si>
  <si>
    <t>Accounting</t>
  </si>
  <si>
    <t>Banking</t>
  </si>
  <si>
    <t>Business Analytics</t>
  </si>
  <si>
    <t>Corporate Finance</t>
  </si>
  <si>
    <t>Digital Marketing</t>
  </si>
  <si>
    <t>Economics</t>
  </si>
  <si>
    <t>Ent, Media &amp; Tech</t>
  </si>
  <si>
    <t>Entr &amp; Innovation</t>
  </si>
  <si>
    <t>Finance</t>
  </si>
  <si>
    <t>Fin'l Inst &amp; Markets</t>
  </si>
  <si>
    <t>Global Business</t>
  </si>
  <si>
    <t>Law &amp; Business</t>
  </si>
  <si>
    <t>Leader &amp; Change Mgmt</t>
  </si>
  <si>
    <t>Luxury Marketing</t>
  </si>
  <si>
    <t>Mgmt</t>
  </si>
  <si>
    <t>Mgmt of Tech &amp; Ops</t>
  </si>
  <si>
    <t>Marketing</t>
  </si>
  <si>
    <t>Product Mgmt</t>
  </si>
  <si>
    <t>Quant Finance</t>
  </si>
  <si>
    <t>Social Inn &amp; Impact</t>
  </si>
  <si>
    <t>Strategy</t>
  </si>
  <si>
    <t>Supply Chain Mgmt</t>
  </si>
  <si>
    <t>Fin'l Syst &amp; Analytics</t>
  </si>
  <si>
    <t>Please select your preference from the drop down menu</t>
  </si>
  <si>
    <t>Please indicate if you require any days off (Zero = Off, 1 = Available)</t>
  </si>
  <si>
    <t>CHOICE 1</t>
  </si>
  <si>
    <t>CHOICE 2</t>
  </si>
  <si>
    <t>SLEEPING HABITS</t>
  </si>
  <si>
    <t>SCHEDULE EXPECTATIONS</t>
  </si>
  <si>
    <t>DAYS OFF</t>
  </si>
  <si>
    <t>SPECIALIZATIONS</t>
  </si>
  <si>
    <t>AUTOMATED COURSE SELECTOR</t>
  </si>
  <si>
    <t>MON</t>
  </si>
  <si>
    <t>TUES</t>
  </si>
  <si>
    <t>WED</t>
  </si>
  <si>
    <t>THUR</t>
  </si>
  <si>
    <t>3:00-4:30</t>
  </si>
  <si>
    <t>1:30-300</t>
  </si>
  <si>
    <t>10:30-12:00</t>
  </si>
  <si>
    <t>9:00-10:30</t>
  </si>
  <si>
    <t>SCORE</t>
  </si>
  <si>
    <t>TOTAL</t>
  </si>
  <si>
    <t>SLEEPING</t>
  </si>
  <si>
    <t>EXPECTATIONS</t>
  </si>
  <si>
    <t xml:space="preserve">DAYS </t>
  </si>
  <si>
    <t>OFF</t>
  </si>
  <si>
    <t>ONE</t>
  </si>
  <si>
    <t>TWO</t>
  </si>
  <si>
    <t>NA</t>
  </si>
  <si>
    <t>Please select up to two specializations from the drop down menus, use "NA" for no selection</t>
  </si>
  <si>
    <t>CFE SCALE</t>
  </si>
  <si>
    <t>Overall Evaluation of Professor: 1=Poor, 7=Excellent</t>
  </si>
  <si>
    <t>Overall Evaluation fo the Course:  1=Poor, 7=Excellent</t>
  </si>
  <si>
    <t>Motivated Me to Learn: 1= Strongly Disagree, 7=Strongly Agree</t>
  </si>
  <si>
    <t>Easy Breezy</t>
  </si>
  <si>
    <t>Appropriately Demanding: -3=Not Enough, 3 Too Much       Challenging: 1=Strongly Disagree, 7 Strongly Agree</t>
  </si>
  <si>
    <t>SELECTED</t>
  </si>
  <si>
    <t>ASSIGNMENT</t>
  </si>
  <si>
    <t>BINARY</t>
  </si>
  <si>
    <t>SELECTOR</t>
  </si>
  <si>
    <t>VLOOKUP TABLES</t>
  </si>
  <si>
    <t>MONDAYS:</t>
  </si>
  <si>
    <t>WEDNESDAYS</t>
  </si>
  <si>
    <t>TUESDAYS:</t>
  </si>
  <si>
    <t>THURSDAYS:</t>
  </si>
  <si>
    <t>RANK</t>
  </si>
  <si>
    <t>MODEL &amp; CONSTRAINTS</t>
  </si>
  <si>
    <t>MAXIMIZE TOTAL SCORES</t>
  </si>
  <si>
    <t>Original</t>
  </si>
  <si>
    <t>Class Schedule</t>
  </si>
  <si>
    <t>Data for the Class Schedule Table</t>
  </si>
  <si>
    <t>SPECIALIZATION DATA</t>
  </si>
  <si>
    <t xml:space="preserve">CFE Data </t>
  </si>
  <si>
    <t>#</t>
  </si>
  <si>
    <t xml:space="preserve">Class </t>
  </si>
  <si>
    <t>Class</t>
  </si>
  <si>
    <t>Total</t>
  </si>
  <si>
    <t>Detailed Class Schedule</t>
  </si>
  <si>
    <t xml:space="preserve">Class Schedule </t>
  </si>
  <si>
    <t>Max</t>
  </si>
  <si>
    <t>POPULARITY</t>
  </si>
  <si>
    <t>course #</t>
  </si>
  <si>
    <t>section</t>
  </si>
  <si>
    <t>requests</t>
  </si>
  <si>
    <t xml:space="preserve">maximum </t>
  </si>
  <si>
    <t>course title</t>
  </si>
  <si>
    <t>enrollment</t>
  </si>
  <si>
    <t>COR1-GB.1302</t>
  </si>
  <si>
    <t>LEADERSHIP IN ORGANIZATIO</t>
  </si>
  <si>
    <t>COR1-GB.1303</t>
  </si>
  <si>
    <t xml:space="preserve">FIRMS &amp; MARKETS          </t>
  </si>
  <si>
    <t xml:space="preserve">0P    </t>
  </si>
  <si>
    <t>COR1-GB.1305</t>
  </si>
  <si>
    <t>STATISTICS &amp;DATA ANALYSIS</t>
  </si>
  <si>
    <t>COR1-GB.1306</t>
  </si>
  <si>
    <t>FIN ACCOUNTING &amp; REPORTNG</t>
  </si>
  <si>
    <t>COR1-GB.2103</t>
  </si>
  <si>
    <t xml:space="preserve">9W    </t>
  </si>
  <si>
    <t xml:space="preserve">STRATEGY I               </t>
  </si>
  <si>
    <t xml:space="preserve">W1    </t>
  </si>
  <si>
    <t xml:space="preserve">W2    </t>
  </si>
  <si>
    <t xml:space="preserve">W3    </t>
  </si>
  <si>
    <t xml:space="preserve">W4    </t>
  </si>
  <si>
    <t xml:space="preserve">W5    </t>
  </si>
  <si>
    <t xml:space="preserve">W6    </t>
  </si>
  <si>
    <t xml:space="preserve">W7    </t>
  </si>
  <si>
    <t>COR1-GB.2104</t>
  </si>
  <si>
    <t xml:space="preserve">STRATEGY II              </t>
  </si>
  <si>
    <t>COR1-GB.2303</t>
  </si>
  <si>
    <t xml:space="preserve">THE GLOBAL ECONOMY       </t>
  </si>
  <si>
    <t>COR1-GB.2310</t>
  </si>
  <si>
    <t xml:space="preserve">MARKETING                </t>
  </si>
  <si>
    <t>COR1-GB.2311</t>
  </si>
  <si>
    <t xml:space="preserve">FOUNDATIONS OF FINANCE   </t>
  </si>
  <si>
    <t>COR1-GB.2314</t>
  </si>
  <si>
    <t>COMPET ADVT FM OPERATIONS</t>
  </si>
  <si>
    <t>COR2-GB.3101</t>
  </si>
  <si>
    <t>PROFESSIONAL RESPONSIBILI</t>
  </si>
  <si>
    <t xml:space="preserve">W8    </t>
  </si>
  <si>
    <t>ACCT-GB.2302</t>
  </si>
  <si>
    <t xml:space="preserve">FINANCIAL STATEMENT ANAL </t>
  </si>
  <si>
    <t xml:space="preserve">ENTERTAINMENT ACCOUNTING </t>
  </si>
  <si>
    <t xml:space="preserve">ACCOUNTING&amp;VALUATION:EMT </t>
  </si>
  <si>
    <t>FINANCL PLANNING&amp;ANALYSIS</t>
  </si>
  <si>
    <t xml:space="preserve">MODELING FINC STATEMENTS </t>
  </si>
  <si>
    <t>ACCT-GB.3313</t>
  </si>
  <si>
    <t xml:space="preserve">AUDITING                 </t>
  </si>
  <si>
    <t>ACCT-GB.3330</t>
  </si>
  <si>
    <t>ACCT-GB.3335</t>
  </si>
  <si>
    <t xml:space="preserve">DIGITAL STRATEGY         </t>
  </si>
  <si>
    <t xml:space="preserve">FINANCIAL INFO SYS       </t>
  </si>
  <si>
    <t xml:space="preserve">GLBL SRCNG&amp;OPEN INNOVATN </t>
  </si>
  <si>
    <t xml:space="preserve">NETWORKS,CROWDS &amp; MRKTS  </t>
  </si>
  <si>
    <t xml:space="preserve">ENERGY &amp; THE ENVIRONMENT </t>
  </si>
  <si>
    <t>ECON-GB.2190</t>
  </si>
  <si>
    <t xml:space="preserve">MON POL BNKS &amp; CNTR BNKS </t>
  </si>
  <si>
    <t xml:space="preserve">THE ECONOMY &amp; FIN MARKTS </t>
  </si>
  <si>
    <t>ECON-GB.2348</t>
  </si>
  <si>
    <t>PUBLIC POLICY&amp;BUS STRATGY</t>
  </si>
  <si>
    <t>ECON-GB.2355</t>
  </si>
  <si>
    <t xml:space="preserve">BEHAVIORAL ECONOMICS     </t>
  </si>
  <si>
    <t xml:space="preserve">SPORTS ECONOMICS         </t>
  </si>
  <si>
    <t xml:space="preserve">FINC DEVELOPMENT IN US   </t>
  </si>
  <si>
    <t xml:space="preserve">URBAN SYSTEMS            </t>
  </si>
  <si>
    <t>FINC-GB.2150</t>
  </si>
  <si>
    <t xml:space="preserve">FINANCL CRISIS 2007-2009 </t>
  </si>
  <si>
    <t xml:space="preserve">CORPORATE FINANCE        </t>
  </si>
  <si>
    <t xml:space="preserve">INVESTMENT BANKING       </t>
  </si>
  <si>
    <t xml:space="preserve">REAL ESTATE CAPITAL MKTS </t>
  </si>
  <si>
    <t xml:space="preserve">VOLATILITY               </t>
  </si>
  <si>
    <t>FINC-GB.3106</t>
  </si>
  <si>
    <t xml:space="preserve">TOPICS IN CREDIT RISK    </t>
  </si>
  <si>
    <t xml:space="preserve">PRIVATE BANK&amp;WEALTH MGMT </t>
  </si>
  <si>
    <t xml:space="preserve">INVESTMENT STRATEGIES    </t>
  </si>
  <si>
    <t xml:space="preserve">BEHAV &amp; EXP FINANCE      </t>
  </si>
  <si>
    <t>FINC-GB.3145</t>
  </si>
  <si>
    <t xml:space="preserve">SOCIAL VENTURE CAPITAL   </t>
  </si>
  <si>
    <t>FINC-GB.3149</t>
  </si>
  <si>
    <t>STRCTR &amp; DYNMCS:FINC MKTS</t>
  </si>
  <si>
    <t>FINC-GB.3161</t>
  </si>
  <si>
    <t xml:space="preserve">CASES IN CORP FINANCE    </t>
  </si>
  <si>
    <t xml:space="preserve">PRIVATE EQUITY FINANCE   </t>
  </si>
  <si>
    <t xml:space="preserve">TOPICS IN INVESTMENTS    </t>
  </si>
  <si>
    <t xml:space="preserve">APPLIC OF PORTFOLIO ANAL </t>
  </si>
  <si>
    <t xml:space="preserve">MERGERS &amp; ACQUISITIONS   </t>
  </si>
  <si>
    <t xml:space="preserve">BANKRUPTCY &amp; REORG       </t>
  </si>
  <si>
    <t xml:space="preserve">HEDGE FUND STRATEGIES    </t>
  </si>
  <si>
    <t xml:space="preserve">BEHAVIORAL FINANCE       </t>
  </si>
  <si>
    <t xml:space="preserve">VALUATION                </t>
  </si>
  <si>
    <t xml:space="preserve">DEBT INSTRUMENTS &amp; MKTS  </t>
  </si>
  <si>
    <t xml:space="preserve">FUTURES &amp; OPTIONS        </t>
  </si>
  <si>
    <t xml:space="preserve">LAW &amp; BUS OF CORP TRANS  </t>
  </si>
  <si>
    <t>FINC-GB.3361</t>
  </si>
  <si>
    <t xml:space="preserve">ENTREPRENEURIAL FINANCE  </t>
  </si>
  <si>
    <t xml:space="preserve">OPERATING HEDGE FUNDS    </t>
  </si>
  <si>
    <t xml:space="preserve">NEW VENTURE FINANCING    </t>
  </si>
  <si>
    <t xml:space="preserve">MANAGEMENT COMMUNICATION </t>
  </si>
  <si>
    <t xml:space="preserve">BUSINESS COMMUNICATION   </t>
  </si>
  <si>
    <t xml:space="preserve">0N    </t>
  </si>
  <si>
    <t xml:space="preserve">CRISIS COMMUNICATION     </t>
  </si>
  <si>
    <t>MCOM-GB.2122</t>
  </si>
  <si>
    <t xml:space="preserve">THE PERFORMING MANAGER   </t>
  </si>
  <si>
    <t xml:space="preserve">COMM FOR CONSULTANTS     </t>
  </si>
  <si>
    <t>B55.2121</t>
  </si>
  <si>
    <t>B55.3150</t>
  </si>
  <si>
    <t xml:space="preserve">CORPORATE TURNAROUNDS    </t>
  </si>
  <si>
    <t>B55.3340</t>
  </si>
  <si>
    <t xml:space="preserve">DIGITAL MARKETING        </t>
  </si>
  <si>
    <t>B55.3360</t>
  </si>
  <si>
    <t xml:space="preserve">0A    </t>
  </si>
  <si>
    <t xml:space="preserve">LAUNCH PROJECTS          </t>
  </si>
  <si>
    <t>OPMG-GB.2306</t>
  </si>
  <si>
    <t xml:space="preserve">SUPPLY CHAIN MANAGEMENT  </t>
  </si>
  <si>
    <t xml:space="preserve">DECISION MODELS          </t>
  </si>
  <si>
    <t>OPMG-GB.2351</t>
  </si>
  <si>
    <t xml:space="preserve">ADVANCED DECISION MODELS </t>
  </si>
  <si>
    <t xml:space="preserve">ADVNCD TOPICS-NEGOTIATNS </t>
  </si>
  <si>
    <t xml:space="preserve">WOMEN IN BUS LEADERSHIP  </t>
  </si>
  <si>
    <t xml:space="preserve">FAMILY BUSINESS MGMT     </t>
  </si>
  <si>
    <t>MGMT-GB.2351</t>
  </si>
  <si>
    <t xml:space="preserve">MNG HIGH-PERFORM TEAMS   </t>
  </si>
  <si>
    <t xml:space="preserve">MANAGING CHANGE          </t>
  </si>
  <si>
    <t xml:space="preserve">LEADERSHIP MODELS        </t>
  </si>
  <si>
    <t xml:space="preserve">IMPLEMENTING STRATEGY    </t>
  </si>
  <si>
    <t>MGMT-GB.3321</t>
  </si>
  <si>
    <t xml:space="preserve">MANAGERIAL SKILLS        </t>
  </si>
  <si>
    <t xml:space="preserve">GAME THEORY              </t>
  </si>
  <si>
    <t xml:space="preserve">ADV STRATEGY ANALYSIS    </t>
  </si>
  <si>
    <t xml:space="preserve">POWER &amp; POLITICS         </t>
  </si>
  <si>
    <t xml:space="preserve">BUSINESS OF SPORTS MKTG  </t>
  </si>
  <si>
    <t xml:space="preserve">BUSINESS OF PRODUCING    </t>
  </si>
  <si>
    <t xml:space="preserve">TELEVISION MANAGEMENT    </t>
  </si>
  <si>
    <t xml:space="preserve">FINCL SERVICES MARKETING </t>
  </si>
  <si>
    <t xml:space="preserve">LUXURY MARKETING         </t>
  </si>
  <si>
    <t xml:space="preserve">LUXURY BRANDING          </t>
  </si>
  <si>
    <t xml:space="preserve">ENTREPRENEURIAL SELLING  </t>
  </si>
  <si>
    <t xml:space="preserve">SALES MANAGEMENT         </t>
  </si>
  <si>
    <t>MKTG-GB.2147</t>
  </si>
  <si>
    <t xml:space="preserve">CONSUMER BEHAVIOR        </t>
  </si>
  <si>
    <t xml:space="preserve">PROMOTIONAL MARKETING    </t>
  </si>
  <si>
    <t xml:space="preserve">NEW MEDIA IN MARKETING   </t>
  </si>
  <si>
    <t>MKTG-GB.2181</t>
  </si>
  <si>
    <t xml:space="preserve">BOOSTING CREATIVITY      </t>
  </si>
  <si>
    <t>MKTG-GB.2351</t>
  </si>
  <si>
    <t xml:space="preserve">STRATEGIC MKTG &amp; PLNNG   </t>
  </si>
  <si>
    <t xml:space="preserve">PRICING STRATEGY         </t>
  </si>
  <si>
    <t xml:space="preserve">COMPET STRAT IN MKTPLACE </t>
  </si>
  <si>
    <t xml:space="preserve">BRAND STRATEGY           </t>
  </si>
  <si>
    <t xml:space="preserve">NEW PRODUCT DEVELOPMENT  </t>
  </si>
  <si>
    <t xml:space="preserve">INNOVATION &amp; DESIGN      </t>
  </si>
  <si>
    <t xml:space="preserve">RETAIL STRATEGY          </t>
  </si>
  <si>
    <t xml:space="preserve">CORPORATE BRANDING &amp; CSR </t>
  </si>
  <si>
    <t>DBIN-GB.3110</t>
  </si>
  <si>
    <t xml:space="preserve">DBi COSTA RICA           </t>
  </si>
  <si>
    <t>DBIN-GB.3111</t>
  </si>
  <si>
    <t xml:space="preserve">DBi ITALY                </t>
  </si>
  <si>
    <t>DBIN-GB.3113</t>
  </si>
  <si>
    <t xml:space="preserve">DBi HUNGARY (BUDAPEST)   </t>
  </si>
  <si>
    <t>DBIN-GB.3303</t>
  </si>
  <si>
    <t xml:space="preserve">DBi ARGENTINA            </t>
  </si>
  <si>
    <t>DBIN-GB.3305</t>
  </si>
  <si>
    <t xml:space="preserve">DBi CHINA (BEIJING)      </t>
  </si>
  <si>
    <t>DBIN-GB.3312</t>
  </si>
  <si>
    <t xml:space="preserve">DBi TURKEY               </t>
  </si>
  <si>
    <t>BSPA-GB.2314</t>
  </si>
  <si>
    <t>Most likley Marciano</t>
  </si>
  <si>
    <t>Silber?</t>
  </si>
  <si>
    <t>?</t>
  </si>
  <si>
    <t>Damodaran</t>
  </si>
  <si>
    <t>??????????</t>
  </si>
  <si>
    <t>?????</t>
  </si>
  <si>
    <t>??????</t>
  </si>
  <si>
    <t>Okun?????</t>
  </si>
  <si>
    <t>Original Sec</t>
  </si>
  <si>
    <t>COR1-GB.1302.21</t>
  </si>
  <si>
    <t>COR1-GB.1302.22</t>
  </si>
  <si>
    <t>COR1-GB.1302.23</t>
  </si>
  <si>
    <t>COR1-GB.1302.24</t>
  </si>
  <si>
    <t>COR1-GB.1302.25</t>
  </si>
  <si>
    <t>COR1-GB.1302.26</t>
  </si>
  <si>
    <t>COR1-GB.1303.0</t>
  </si>
  <si>
    <t>COR1-GB.1303.91</t>
  </si>
  <si>
    <t xml:space="preserve">COR1-GB.1303.0P    </t>
  </si>
  <si>
    <t>COR1-GB.1305.0</t>
  </si>
  <si>
    <t>COR1-GB.1306.0</t>
  </si>
  <si>
    <t>COR1-GB.1306.91</t>
  </si>
  <si>
    <t xml:space="preserve">COR1-GB.2103.9W    </t>
  </si>
  <si>
    <t xml:space="preserve">COR1-GB.2103.W1    </t>
  </si>
  <si>
    <t xml:space="preserve">COR1-GB.2103.W2    </t>
  </si>
  <si>
    <t xml:space="preserve">COR1-GB.2103.W3    </t>
  </si>
  <si>
    <t xml:space="preserve">COR1-GB.2103.W4    </t>
  </si>
  <si>
    <t xml:space="preserve">COR1-GB.2103.W5    </t>
  </si>
  <si>
    <t xml:space="preserve">COR1-GB.2103.W6    </t>
  </si>
  <si>
    <t xml:space="preserve">COR1-GB.2103.W7    </t>
  </si>
  <si>
    <t xml:space="preserve">COR1-GB.2104.9W    </t>
  </si>
  <si>
    <t xml:space="preserve">COR1-GB.2104.W1    </t>
  </si>
  <si>
    <t xml:space="preserve">COR1-GB.2104.W2    </t>
  </si>
  <si>
    <t xml:space="preserve">COR1-GB.2104.W3    </t>
  </si>
  <si>
    <t xml:space="preserve">COR1-GB.2104.W4    </t>
  </si>
  <si>
    <t xml:space="preserve">COR1-GB.2104.W5    </t>
  </si>
  <si>
    <t xml:space="preserve">COR1-GB.2104.W6    </t>
  </si>
  <si>
    <t xml:space="preserve">COR1-GB.2104.W7    </t>
  </si>
  <si>
    <t>COR1-GB.2303.0</t>
  </si>
  <si>
    <t>COR1-GB.2303.21</t>
  </si>
  <si>
    <t>COR1-GB.2303.22</t>
  </si>
  <si>
    <t>COR1-GB.2303.23</t>
  </si>
  <si>
    <t>COR1-GB.2310.22</t>
  </si>
  <si>
    <t>COR1-GB.2310.23</t>
  </si>
  <si>
    <t>COR1-GB.2311.21</t>
  </si>
  <si>
    <t>COR1-GB.2314.0</t>
  </si>
  <si>
    <t>COR1-GB.2314.21</t>
  </si>
  <si>
    <t>COR1-GB.2314.22</t>
  </si>
  <si>
    <t>COR1-GB.2314.23</t>
  </si>
  <si>
    <t>COR1-GB.2314.24</t>
  </si>
  <si>
    <t xml:space="preserve">COR1-GB.2314.W1    </t>
  </si>
  <si>
    <t xml:space="preserve">COR1-GB.2314.W2    </t>
  </si>
  <si>
    <t>COR2-GB.3101.21</t>
  </si>
  <si>
    <t>COR2-GB.3101.22</t>
  </si>
  <si>
    <t>COR2-GB.3101.23</t>
  </si>
  <si>
    <t>COR2-GB.3101.20</t>
  </si>
  <si>
    <t xml:space="preserve">COR2-GB.3101.9W    </t>
  </si>
  <si>
    <t xml:space="preserve">COR2-GB.3101.W1    </t>
  </si>
  <si>
    <t xml:space="preserve">COR2-GB.3101.W2    </t>
  </si>
  <si>
    <t xml:space="preserve">COR2-GB.3101.W3    </t>
  </si>
  <si>
    <t xml:space="preserve">COR2-GB.3101.W4    </t>
  </si>
  <si>
    <t xml:space="preserve">COR2-GB.3101.W5    </t>
  </si>
  <si>
    <t xml:space="preserve">COR2-GB.3101.W6    </t>
  </si>
  <si>
    <t xml:space="preserve">COR2-GB.3101.W7    </t>
  </si>
  <si>
    <t xml:space="preserve">COR2-GB.3101.W8    </t>
  </si>
  <si>
    <t>ACCT-GB.2302.20</t>
  </si>
  <si>
    <t>ACCT-GB.2303.0</t>
  </si>
  <si>
    <t>ACCT-GB.2303.21</t>
  </si>
  <si>
    <t>ACCT-GB.2303.20</t>
  </si>
  <si>
    <t>ACCT-GB.3304.21</t>
  </si>
  <si>
    <t>ACCT-GB.3304.20</t>
  </si>
  <si>
    <t xml:space="preserve">ACCT-GB.3304.W1    </t>
  </si>
  <si>
    <t>ACCT-GB.3313.20</t>
  </si>
  <si>
    <t>ACCT-GB.3330.20</t>
  </si>
  <si>
    <t>ACCT-GB.3335.20</t>
  </si>
  <si>
    <t>INFO-GB.2318.20</t>
  </si>
  <si>
    <t>INFO-GB.3322.20</t>
  </si>
  <si>
    <t xml:space="preserve">INFO-GB.3355.W1    </t>
  </si>
  <si>
    <t>ECON-GB.2190.0</t>
  </si>
  <si>
    <t xml:space="preserve">ECON-GB.2190.9W    </t>
  </si>
  <si>
    <t xml:space="preserve">ECON-GB.2190.W1    </t>
  </si>
  <si>
    <t xml:space="preserve">ECON-GB.2190.W2    </t>
  </si>
  <si>
    <t xml:space="preserve">ECON-GB.2190.W3    </t>
  </si>
  <si>
    <t xml:space="preserve">ECON-GB.2190.W4    </t>
  </si>
  <si>
    <t>ECON-GB.2333.20</t>
  </si>
  <si>
    <t xml:space="preserve">ECON-GB.2348.W1    </t>
  </si>
  <si>
    <t>ECON-GB.2355.0</t>
  </si>
  <si>
    <t>ECON-GB.2360.20</t>
  </si>
  <si>
    <t>ECON-GB.2392.20</t>
  </si>
  <si>
    <t xml:space="preserve">FINC-GB.2150.W1    </t>
  </si>
  <si>
    <t>FINC-GB.2302.0</t>
  </si>
  <si>
    <t>FINC-GB.2302.20</t>
  </si>
  <si>
    <t>FINC-GB.2302.91</t>
  </si>
  <si>
    <t>FINC-GB.2304.0</t>
  </si>
  <si>
    <t>FINC-GB.2304.20</t>
  </si>
  <si>
    <t>FINC-GB.2334.20</t>
  </si>
  <si>
    <t xml:space="preserve">FINC-GB.3105.W1    </t>
  </si>
  <si>
    <t xml:space="preserve">FINC-GB.3106.W1    </t>
  </si>
  <si>
    <t xml:space="preserve">FINC-GB.3149.W1    </t>
  </si>
  <si>
    <t xml:space="preserve">FINC-GB.3161.W1    </t>
  </si>
  <si>
    <t xml:space="preserve">FINC-GB.3196.W1    </t>
  </si>
  <si>
    <t>FINC-GB.3198.20</t>
  </si>
  <si>
    <t>FINC-GB.3329.20</t>
  </si>
  <si>
    <t>FINC-GB.3331.20</t>
  </si>
  <si>
    <t>FINC-GB.3333.20</t>
  </si>
  <si>
    <t>FINC-GB.3335.0</t>
  </si>
  <si>
    <t>FINC-GB.3335.20</t>
  </si>
  <si>
    <t>FINC-GB.3354.20</t>
  </si>
  <si>
    <t>FINC-GB.3361.0</t>
  </si>
  <si>
    <t>FINC-GB.3373.20</t>
  </si>
  <si>
    <t>FINC-GB.3387.0</t>
  </si>
  <si>
    <t>MCOM-GB.2100.21</t>
  </si>
  <si>
    <t>MCOM-GB.2100.20</t>
  </si>
  <si>
    <t>MCOM-GB.2105.0</t>
  </si>
  <si>
    <t xml:space="preserve">MCOM-GB.2105.0N    </t>
  </si>
  <si>
    <t xml:space="preserve">MCOM-GB.2105.W1    </t>
  </si>
  <si>
    <t xml:space="preserve">MCOM-GB.2105.W2    </t>
  </si>
  <si>
    <t xml:space="preserve">MCOM-GB.2105.W3    </t>
  </si>
  <si>
    <t xml:space="preserve">MCOM-GB.2105.W4    </t>
  </si>
  <si>
    <t xml:space="preserve">MCOM-GB.2105.W5    </t>
  </si>
  <si>
    <t xml:space="preserve">MCOM-GB.2105.W6    </t>
  </si>
  <si>
    <t xml:space="preserve">MCOM-GB.2105.W7    </t>
  </si>
  <si>
    <t>MCOM-GB.2122.20</t>
  </si>
  <si>
    <t xml:space="preserve">B55.3360.0A    </t>
  </si>
  <si>
    <t>OPMG-GB.2306.0</t>
  </si>
  <si>
    <t>OPMG-GB.2350.21</t>
  </si>
  <si>
    <t>OPMG-GB.2350.20</t>
  </si>
  <si>
    <t xml:space="preserve">OPMG-GB.2350.W1    </t>
  </si>
  <si>
    <t>MGMT-GB.2159.0</t>
  </si>
  <si>
    <t>MGMT-GB.2159.21</t>
  </si>
  <si>
    <t>MGMT-GB.2159.22</t>
  </si>
  <si>
    <t>MGMT-GB.2159.20</t>
  </si>
  <si>
    <t xml:space="preserve">MGMT-GB.2159.0P    </t>
  </si>
  <si>
    <t xml:space="preserve">MGMT-GB.2159.W1    </t>
  </si>
  <si>
    <t xml:space="preserve">MGMT-GB.2159.W2    </t>
  </si>
  <si>
    <t xml:space="preserve">MGMT-GB.2159.W3    </t>
  </si>
  <si>
    <t xml:space="preserve">MGMT-GB.2159.W4    </t>
  </si>
  <si>
    <t xml:space="preserve">MGMT-GB.2159.W5    </t>
  </si>
  <si>
    <t xml:space="preserve">MGMT-GB.2160.W1    </t>
  </si>
  <si>
    <t>MGMT-GB.2327.0</t>
  </si>
  <si>
    <t>MGMT-GB.2327.21</t>
  </si>
  <si>
    <t>MGMT-GB.2327.22</t>
  </si>
  <si>
    <t>MGMT-GB.2327.20</t>
  </si>
  <si>
    <t>MGMT-GB.2351.20</t>
  </si>
  <si>
    <t>MGMT-GB.2353.20</t>
  </si>
  <si>
    <t>MGMT-GB.2363.20</t>
  </si>
  <si>
    <t>MGMT-GB.2363.91</t>
  </si>
  <si>
    <t>MGMT-GB.2370.0</t>
  </si>
  <si>
    <t>MGMT-GB.2370.21</t>
  </si>
  <si>
    <t>MGMT-GB.2370.20</t>
  </si>
  <si>
    <t>MGMT-GB.3319.20</t>
  </si>
  <si>
    <t>MGMT-GB.3321.0</t>
  </si>
  <si>
    <t>MGMT-GB.3323.20</t>
  </si>
  <si>
    <t>MGMT-GB.3328.20</t>
  </si>
  <si>
    <t>MGMT-GB.3333.20</t>
  </si>
  <si>
    <t>MGMT-GB.3335.21</t>
  </si>
  <si>
    <t>MGMT-GB.3335.20</t>
  </si>
  <si>
    <t>MGMT-GB.3335.91</t>
  </si>
  <si>
    <t>MGMT-GB.3366.20</t>
  </si>
  <si>
    <t>MKTG-GB.2115.20</t>
  </si>
  <si>
    <t>MKTG-GB.2119.20</t>
  </si>
  <si>
    <t>MKTG-GB.2128.0</t>
  </si>
  <si>
    <t xml:space="preserve">MKTG-GB.2128.W1    </t>
  </si>
  <si>
    <t>MKTG-GB.2129.0</t>
  </si>
  <si>
    <t xml:space="preserve">MKTG-GB.2147.W1    </t>
  </si>
  <si>
    <t xml:space="preserve">MKTG-GB.2181.W1    </t>
  </si>
  <si>
    <t>MKTG-GB.2335.20</t>
  </si>
  <si>
    <t>MKTG-GB.2350.20</t>
  </si>
  <si>
    <t xml:space="preserve">MKTG-GB.2351.W1    </t>
  </si>
  <si>
    <t>MKTG-GB.2361.20</t>
  </si>
  <si>
    <t>MKTG-GB.2365.0</t>
  </si>
  <si>
    <t>MKTG-GB.2365.20</t>
  </si>
  <si>
    <t xml:space="preserve">DBIN-GB.3110.0A    </t>
  </si>
  <si>
    <t xml:space="preserve">DBIN-GB.3111.0A    </t>
  </si>
  <si>
    <t xml:space="preserve">DBIN-GB.3113.0A    </t>
  </si>
  <si>
    <t xml:space="preserve">DBIN-GB.3303.0A    </t>
  </si>
  <si>
    <t xml:space="preserve">DBIN-GB.3305.0A    </t>
  </si>
  <si>
    <t xml:space="preserve">DBIN-GB.3312.0A    </t>
  </si>
  <si>
    <t>STAT-GB.3127.20</t>
  </si>
  <si>
    <t>BSPA-GB.2314.20</t>
  </si>
  <si>
    <t>COR1-GB.1302.30</t>
  </si>
  <si>
    <t>COR1-GB.1302.31</t>
  </si>
  <si>
    <t>COR1-GB.1302.32</t>
  </si>
  <si>
    <t>COR1-GB.1303.30</t>
  </si>
  <si>
    <t>COR1-GB.1303.33</t>
  </si>
  <si>
    <t>COR1-GB.1305.30</t>
  </si>
  <si>
    <t>COR1-GB.1305.32</t>
  </si>
  <si>
    <t>COR1-GB.1306.30</t>
  </si>
  <si>
    <t>COR1-GB.1306.32</t>
  </si>
  <si>
    <t>COR1-GB.1306.33</t>
  </si>
  <si>
    <t>COR1-GB.2303.30</t>
  </si>
  <si>
    <t>COR1-GB.2303.31</t>
  </si>
  <si>
    <t>COR1-GB.2303.32</t>
  </si>
  <si>
    <t>COR1-GB.2310.30</t>
  </si>
  <si>
    <t>COR1-GB.2311.30</t>
  </si>
  <si>
    <t>COR1-GB.2314.30</t>
  </si>
  <si>
    <t>COR1-GB.2314.31</t>
  </si>
  <si>
    <t>COR1-GB.2314.32</t>
  </si>
  <si>
    <t>COR2-GB.3101.30</t>
  </si>
  <si>
    <t>ACCT-GB.2303.31</t>
  </si>
  <si>
    <t>ACCT-GB.3149.30</t>
  </si>
  <si>
    <t>ACCT-GB.3155.30</t>
  </si>
  <si>
    <t>ACCT-GB.3303.30</t>
  </si>
  <si>
    <t>ACCT-GB.3304.30</t>
  </si>
  <si>
    <t>ACCT-GB.3310.30</t>
  </si>
  <si>
    <t>INFO-GB.2318.30</t>
  </si>
  <si>
    <t>INFO-GB.3336.30</t>
  </si>
  <si>
    <t>INFO-GB.3336.31</t>
  </si>
  <si>
    <t>INFO-GB.3350.30</t>
  </si>
  <si>
    <t>INFO-GB.3355.30</t>
  </si>
  <si>
    <t>INFO-GB.3383.30</t>
  </si>
  <si>
    <t>ECON-GB.2105.30</t>
  </si>
  <si>
    <t>ECON-GB.2112.30</t>
  </si>
  <si>
    <t>ECON-GB.2119.30</t>
  </si>
  <si>
    <t>ECON-GB.2314.30</t>
  </si>
  <si>
    <t>ECON-GB.2344.30</t>
  </si>
  <si>
    <t>ECON-GB.2358.30</t>
  </si>
  <si>
    <t>ECON-GB.2360.30</t>
  </si>
  <si>
    <t>ECON-GB.2392.30</t>
  </si>
  <si>
    <t>ECON-GB.3375.30</t>
  </si>
  <si>
    <t>FINC-GB.2302.31</t>
  </si>
  <si>
    <t>FINC-GB.2302.32</t>
  </si>
  <si>
    <t>FINC-GB.2329.30</t>
  </si>
  <si>
    <t>FINC-GB.2329.31</t>
  </si>
  <si>
    <t>FINC-GB.2334.30</t>
  </si>
  <si>
    <t>FINC-GB.2339.30</t>
  </si>
  <si>
    <t>FINC-GB.3105.30</t>
  </si>
  <si>
    <t>FINC-GB.3120.30</t>
  </si>
  <si>
    <t>FINC-GB.3122.30</t>
  </si>
  <si>
    <t>FINC-GB.3129.30</t>
  </si>
  <si>
    <t>FINC-GB.3145.30</t>
  </si>
  <si>
    <t>FINC-GB.3148.30</t>
  </si>
  <si>
    <t>FINC-GB.3165.30</t>
  </si>
  <si>
    <t>FINC-GB.3173.30</t>
  </si>
  <si>
    <t>FINC-GB.3176.30</t>
  </si>
  <si>
    <t>FINC-GB.3176.31</t>
  </si>
  <si>
    <t>FINC-GB.3181.30</t>
  </si>
  <si>
    <t>FINC-GB.3196.30</t>
  </si>
  <si>
    <t>FINC-GB.3198.30</t>
  </si>
  <si>
    <t>FINC-GB.3199.30</t>
  </si>
  <si>
    <t>FINC-GB.3321.30</t>
  </si>
  <si>
    <t>FINC-GB.3329.30</t>
  </si>
  <si>
    <t>FINC-GB.3331.30</t>
  </si>
  <si>
    <t>FINC-GB.3333.30</t>
  </si>
  <si>
    <t>FINC-GB.3335.30</t>
  </si>
  <si>
    <t>FINC-GB.3345.30</t>
  </si>
  <si>
    <t>FINC-GB.3366.30</t>
  </si>
  <si>
    <t>FINC-GB.3373.30</t>
  </si>
  <si>
    <t>FINC-GB.3387.30</t>
  </si>
  <si>
    <t>FINC-GB.3388.30</t>
  </si>
  <si>
    <t>MCOM-GB.2105.30</t>
  </si>
  <si>
    <t>MCOM-GB.2120.30</t>
  </si>
  <si>
    <t>MCOM-GB.2121.30</t>
  </si>
  <si>
    <t>MCOM-GB.2125.30</t>
  </si>
  <si>
    <t>MCOM-GB.3111.30</t>
  </si>
  <si>
    <t>B55.2121.30</t>
  </si>
  <si>
    <t>B55.3150.30</t>
  </si>
  <si>
    <t>B55.3340.30</t>
  </si>
  <si>
    <t>OPMG-GB.2350.30</t>
  </si>
  <si>
    <t>OPMG-GB.2351.30</t>
  </si>
  <si>
    <t>OPMG-GB.2360.30</t>
  </si>
  <si>
    <t>MGMT-GB.2128.30</t>
  </si>
  <si>
    <t>MGMT-GB.2159.30</t>
  </si>
  <si>
    <t>MGMT-GB.2160.30</t>
  </si>
  <si>
    <t>MGMT-GB.2300.30</t>
  </si>
  <si>
    <t>MGMT-GB.2312.30</t>
  </si>
  <si>
    <t>MGMT-GB.2327.30</t>
  </si>
  <si>
    <t>MGMT-GB.2328.30</t>
  </si>
  <si>
    <t>MGMT-GB.2353.30</t>
  </si>
  <si>
    <t>MGMT-GB.2370.30</t>
  </si>
  <si>
    <t>MGMT-GB.3318.30</t>
  </si>
  <si>
    <t>MGMT-GB.3319.30</t>
  </si>
  <si>
    <t>MGMT-GB.3323.30</t>
  </si>
  <si>
    <t>MGMT-GB.3328.30</t>
  </si>
  <si>
    <t>MGMT-GB.3333.30</t>
  </si>
  <si>
    <t>MGMT-GB.3335.30</t>
  </si>
  <si>
    <t>MGMT-GB.3335.31</t>
  </si>
  <si>
    <t>MGMT-GB.3336.30</t>
  </si>
  <si>
    <t>MGMT-GB.3337.30</t>
  </si>
  <si>
    <t>MGMT-GB.3366.30</t>
  </si>
  <si>
    <t>MKTG-GB.2114.30</t>
  </si>
  <si>
    <t>MKTG-GB.2116.30</t>
  </si>
  <si>
    <t>MKTG-GB.2118.30</t>
  </si>
  <si>
    <t>MKTG-GB.2119.30</t>
  </si>
  <si>
    <t>MKTG-GB.2120.30</t>
  </si>
  <si>
    <t>MKTG-GB.2121.30</t>
  </si>
  <si>
    <t>MKTG-GB.2126.30</t>
  </si>
  <si>
    <t>MKTG-GB.2127.30</t>
  </si>
  <si>
    <t>MKTG-GB.2128.30</t>
  </si>
  <si>
    <t>MKTG-GB.2129.30</t>
  </si>
  <si>
    <t>MKTG-GB.2152.30</t>
  </si>
  <si>
    <t>MKTG-GB.2173.30</t>
  </si>
  <si>
    <t>MKTG-GB.2180.30</t>
  </si>
  <si>
    <t>MKTG-GB.2335.30</t>
  </si>
  <si>
    <t>MKTG-GB.2353.30</t>
  </si>
  <si>
    <t>MKTG-GB.2361.30</t>
  </si>
  <si>
    <t>MKTG-GB.2365.30</t>
  </si>
  <si>
    <t>MKTG-GB.2370.30</t>
  </si>
  <si>
    <t>MKTG-GB.2371.30</t>
  </si>
  <si>
    <t>MKTG-GB.2375.30</t>
  </si>
  <si>
    <t>MKTG-GB.3101.30</t>
  </si>
  <si>
    <t>MKTG-GB.3117.30</t>
  </si>
  <si>
    <t>STAT-GB.2301.30</t>
  </si>
  <si>
    <t>STAT-GB.2302.30</t>
  </si>
  <si>
    <t>STAT-GB.2309.30</t>
  </si>
  <si>
    <t>BSPA-GB.2314.30</t>
  </si>
  <si>
    <t xml:space="preserve">Class Size </t>
  </si>
  <si>
    <t>CFE POPULAR</t>
  </si>
  <si>
    <t>INDEX</t>
  </si>
  <si>
    <t>TIME SLOT</t>
  </si>
  <si>
    <t>CLASS</t>
  </si>
  <si>
    <t>SIZE</t>
  </si>
  <si>
    <t>RANKING EFFECT</t>
  </si>
  <si>
    <t>Bidding Spot</t>
  </si>
  <si>
    <t>Penalty</t>
  </si>
  <si>
    <t>Exp. Utility</t>
  </si>
  <si>
    <t>First day Slots</t>
  </si>
  <si>
    <t>Second day Slots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</si>
</sst>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h:mm;@"/>
  </numFmts>
  <fonts count="24" x14ac:knownFonts="1">
    <font>
      <sz val="11"/>
      <color indexed="8"/>
      <name val="Calibri"/>
      <family val="2"/>
    </font>
    <font>
      <u/>
      <sz val="11"/>
      <color indexed="12"/>
      <name val="Calibri"/>
      <family val="2"/>
    </font>
    <font>
      <b/>
      <sz val="11"/>
      <color indexed="8"/>
      <name val="Calibri"/>
      <family val="2"/>
    </font>
    <font>
      <b/>
      <sz val="11"/>
      <color indexed="22"/>
      <name val="Calibri"/>
      <family val="2"/>
    </font>
    <font>
      <sz val="11"/>
      <color indexed="22"/>
      <name val="Calibri"/>
      <family val="2"/>
    </font>
    <font>
      <b/>
      <u/>
      <sz val="11"/>
      <color indexed="22"/>
      <name val="Calibri"/>
      <family val="2"/>
    </font>
    <font>
      <sz val="9"/>
      <color indexed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18"/>
      <color indexed="8"/>
      <name val="Calibri"/>
      <family val="2"/>
    </font>
    <font>
      <sz val="24"/>
      <color indexed="8"/>
      <name val="Calibri"/>
      <family val="2"/>
    </font>
    <font>
      <sz val="11"/>
      <name val="Calibri"/>
      <family val="2"/>
    </font>
    <font>
      <b/>
      <i/>
      <sz val="1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sz val="11"/>
      <color rgb="FF7030A0"/>
      <name val="Calibri"/>
      <family val="2"/>
    </font>
    <font>
      <b/>
      <sz val="14"/>
      <color rgb="FF7030A0"/>
      <name val="Calibri"/>
      <family val="2"/>
    </font>
    <font>
      <b/>
      <sz val="11"/>
      <color theme="0" tint="-0.249977111117893"/>
      <name val="Calibri"/>
      <family val="2"/>
    </font>
    <font>
      <i/>
      <sz val="11"/>
      <color rgb="FF7030A0"/>
      <name val="Calibri"/>
      <family val="2"/>
    </font>
    <font>
      <b/>
      <sz val="11"/>
      <color rgb="FF7030A0"/>
      <name val="Calibri"/>
      <family val="2"/>
    </font>
    <font>
      <b/>
      <sz val="14"/>
      <color theme="0"/>
      <name val="Calibri"/>
      <family val="2"/>
    </font>
    <font>
      <b/>
      <sz val="22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26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indexed="64"/>
      </bottom>
      <diagonal/>
    </border>
    <border>
      <left/>
      <right/>
      <top style="medium">
        <color theme="0" tint="-0.24994659260841701"/>
      </top>
      <bottom style="medium">
        <color indexed="64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 applyNumberFormat="0" applyFill="0" applyBorder="0" applyAlignment="0" applyProtection="0"/>
  </cellStyleXfs>
  <cellXfs count="145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2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2" applyAlignment="1">
      <alignment horizontal="left" vertical="center"/>
    </xf>
    <xf numFmtId="0" fontId="2" fillId="0" borderId="0" xfId="0" applyFont="1" applyAlignment="1">
      <alignment horizontal="center" wrapText="1"/>
    </xf>
    <xf numFmtId="0" fontId="0" fillId="0" borderId="0" xfId="0" applyFill="1"/>
    <xf numFmtId="0" fontId="4" fillId="2" borderId="0" xfId="0" applyFont="1" applyFill="1"/>
    <xf numFmtId="0" fontId="6" fillId="3" borderId="0" xfId="0" applyFont="1" applyFill="1" applyAlignment="1">
      <alignment vertical="top" wrapText="1"/>
    </xf>
    <xf numFmtId="0" fontId="7" fillId="3" borderId="1" xfId="0" applyFont="1" applyFill="1" applyBorder="1" applyAlignment="1">
      <alignment horizontal="left" vertical="top" wrapText="1" indent="1"/>
    </xf>
    <xf numFmtId="0" fontId="7" fillId="3" borderId="2" xfId="0" applyFont="1" applyFill="1" applyBorder="1" applyAlignment="1">
      <alignment horizontal="left" vertical="top" wrapText="1" inden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3" fillId="4" borderId="0" xfId="0" applyFont="1" applyFill="1"/>
    <xf numFmtId="0" fontId="3" fillId="4" borderId="0" xfId="0" applyFont="1" applyFill="1" applyAlignment="1">
      <alignment wrapText="1"/>
    </xf>
    <xf numFmtId="0" fontId="3" fillId="4" borderId="0" xfId="0" applyFont="1" applyFill="1" applyAlignment="1">
      <alignment horizontal="center" wrapText="1"/>
    </xf>
    <xf numFmtId="0" fontId="0" fillId="5" borderId="0" xfId="0" applyFont="1" applyFill="1"/>
    <xf numFmtId="0" fontId="0" fillId="5" borderId="0" xfId="0" applyFill="1"/>
    <xf numFmtId="0" fontId="0" fillId="4" borderId="0" xfId="0" applyFont="1" applyFill="1"/>
    <xf numFmtId="0" fontId="0" fillId="4" borderId="0" xfId="0" applyFill="1"/>
    <xf numFmtId="0" fontId="0" fillId="6" borderId="0" xfId="0" applyFill="1"/>
    <xf numFmtId="0" fontId="11" fillId="6" borderId="0" xfId="0" applyFont="1" applyFill="1" applyAlignment="1">
      <alignment vertical="center"/>
    </xf>
    <xf numFmtId="0" fontId="15" fillId="5" borderId="3" xfId="0" applyFont="1" applyFill="1" applyBorder="1"/>
    <xf numFmtId="0" fontId="15" fillId="5" borderId="4" xfId="0" applyFont="1" applyFill="1" applyBorder="1"/>
    <xf numFmtId="0" fontId="15" fillId="5" borderId="5" xfId="0" applyFont="1" applyFill="1" applyBorder="1"/>
    <xf numFmtId="0" fontId="10" fillId="6" borderId="6" xfId="0" applyFont="1" applyFill="1" applyBorder="1"/>
    <xf numFmtId="0" fontId="0" fillId="6" borderId="0" xfId="0" applyFill="1" applyBorder="1"/>
    <xf numFmtId="0" fontId="0" fillId="6" borderId="7" xfId="0" applyFill="1" applyBorder="1"/>
    <xf numFmtId="0" fontId="0" fillId="6" borderId="6" xfId="0" applyFont="1" applyFill="1" applyBorder="1"/>
    <xf numFmtId="0" fontId="0" fillId="6" borderId="8" xfId="0" applyFont="1" applyFill="1" applyBorder="1"/>
    <xf numFmtId="0" fontId="0" fillId="6" borderId="9" xfId="0" applyFill="1" applyBorder="1"/>
    <xf numFmtId="0" fontId="0" fillId="6" borderId="10" xfId="0" applyFill="1" applyBorder="1"/>
    <xf numFmtId="0" fontId="0" fillId="7" borderId="7" xfId="0" applyFill="1" applyBorder="1"/>
    <xf numFmtId="0" fontId="0" fillId="7" borderId="10" xfId="0" applyFill="1" applyBorder="1"/>
    <xf numFmtId="0" fontId="0" fillId="0" borderId="3" xfId="0" applyFont="1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0" xfId="0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3" xfId="0" applyFill="1" applyBorder="1"/>
    <xf numFmtId="0" fontId="3" fillId="4" borderId="0" xfId="0" applyFont="1" applyFill="1" applyAlignment="1">
      <alignment horizontal="center"/>
    </xf>
    <xf numFmtId="164" fontId="9" fillId="0" borderId="0" xfId="1" applyNumberFormat="1" applyFont="1" applyFill="1" applyAlignment="1">
      <alignment horizontal="center"/>
    </xf>
    <xf numFmtId="164" fontId="9" fillId="0" borderId="0" xfId="1" applyNumberFormat="1" applyFont="1" applyFill="1" applyAlignment="1">
      <alignment horizontal="center" vertical="center" wrapText="1"/>
    </xf>
    <xf numFmtId="164" fontId="3" fillId="4" borderId="0" xfId="1" applyNumberFormat="1" applyFont="1" applyFill="1" applyAlignment="1">
      <alignment horizontal="left" wrapText="1"/>
    </xf>
    <xf numFmtId="0" fontId="0" fillId="6" borderId="6" xfId="0" applyFill="1" applyBorder="1"/>
    <xf numFmtId="0" fontId="0" fillId="6" borderId="8" xfId="0" applyFill="1" applyBorder="1"/>
    <xf numFmtId="0" fontId="16" fillId="5" borderId="4" xfId="0" applyFont="1" applyFill="1" applyBorder="1"/>
    <xf numFmtId="0" fontId="16" fillId="5" borderId="5" xfId="0" applyFont="1" applyFill="1" applyBorder="1"/>
    <xf numFmtId="43" fontId="0" fillId="0" borderId="0" xfId="0" applyNumberFormat="1" applyFont="1" applyFill="1"/>
    <xf numFmtId="0" fontId="0" fillId="0" borderId="0" xfId="0" applyFont="1" applyFill="1" applyBorder="1"/>
    <xf numFmtId="1" fontId="0" fillId="0" borderId="0" xfId="0" applyNumberFormat="1" applyFont="1" applyFill="1"/>
    <xf numFmtId="0" fontId="0" fillId="0" borderId="11" xfId="0" applyFill="1" applyBorder="1"/>
    <xf numFmtId="0" fontId="0" fillId="0" borderId="12" xfId="0" applyFill="1" applyBorder="1"/>
    <xf numFmtId="0" fontId="0" fillId="0" borderId="0" xfId="0" applyFill="1" applyAlignment="1">
      <alignment horizontal="center"/>
    </xf>
    <xf numFmtId="0" fontId="2" fillId="0" borderId="0" xfId="0" applyFont="1" applyFill="1"/>
    <xf numFmtId="0" fontId="10" fillId="0" borderId="0" xfId="0" applyFont="1" applyFill="1"/>
    <xf numFmtId="1" fontId="0" fillId="7" borderId="0" xfId="0" applyNumberFormat="1" applyFont="1" applyFill="1" applyBorder="1"/>
    <xf numFmtId="2" fontId="0" fillId="7" borderId="0" xfId="0" applyNumberFormat="1" applyFont="1" applyFill="1" applyBorder="1"/>
    <xf numFmtId="2" fontId="0" fillId="0" borderId="0" xfId="0" applyNumberFormat="1"/>
    <xf numFmtId="1" fontId="0" fillId="0" borderId="0" xfId="0" applyNumberFormat="1" applyFont="1" applyFill="1" applyBorder="1"/>
    <xf numFmtId="1" fontId="0" fillId="0" borderId="0" xfId="0" applyNumberFormat="1" applyFill="1"/>
    <xf numFmtId="1" fontId="0" fillId="7" borderId="13" xfId="0" applyNumberFormat="1" applyFill="1" applyBorder="1"/>
    <xf numFmtId="0" fontId="3" fillId="4" borderId="0" xfId="0" applyFont="1" applyFill="1" applyAlignment="1">
      <alignment horizontal="right"/>
    </xf>
    <xf numFmtId="0" fontId="0" fillId="0" borderId="0" xfId="0" applyFont="1" applyFill="1" applyAlignment="1">
      <alignment horizontal="centerContinuous"/>
    </xf>
    <xf numFmtId="0" fontId="17" fillId="0" borderId="0" xfId="0" applyFont="1" applyFill="1" applyAlignment="1">
      <alignment horizontal="centerContinuous"/>
    </xf>
    <xf numFmtId="0" fontId="18" fillId="0" borderId="0" xfId="0" applyFont="1" applyFill="1" applyAlignment="1">
      <alignment horizontal="centerContinuous"/>
    </xf>
    <xf numFmtId="0" fontId="19" fillId="0" borderId="3" xfId="0" applyFont="1" applyFill="1" applyBorder="1"/>
    <xf numFmtId="0" fontId="19" fillId="0" borderId="4" xfId="0" applyFont="1" applyFill="1" applyBorder="1"/>
    <xf numFmtId="0" fontId="19" fillId="0" borderId="5" xfId="0" applyFont="1" applyFill="1" applyBorder="1"/>
    <xf numFmtId="0" fontId="19" fillId="0" borderId="6" xfId="0" applyFont="1" applyFill="1" applyBorder="1"/>
    <xf numFmtId="0" fontId="19" fillId="0" borderId="0" xfId="0" applyFont="1" applyFill="1" applyBorder="1"/>
    <xf numFmtId="0" fontId="19" fillId="0" borderId="7" xfId="0" applyFont="1" applyFill="1" applyBorder="1"/>
    <xf numFmtId="0" fontId="19" fillId="0" borderId="8" xfId="0" applyFont="1" applyFill="1" applyBorder="1"/>
    <xf numFmtId="0" fontId="19" fillId="0" borderId="9" xfId="0" applyFont="1" applyFill="1" applyBorder="1"/>
    <xf numFmtId="0" fontId="19" fillId="0" borderId="10" xfId="0" applyFont="1" applyFill="1" applyBorder="1"/>
    <xf numFmtId="0" fontId="12" fillId="6" borderId="0" xfId="0" applyFont="1" applyFill="1"/>
    <xf numFmtId="165" fontId="9" fillId="0" borderId="0" xfId="1" applyNumberFormat="1" applyFont="1" applyFill="1" applyAlignment="1">
      <alignment horizontal="center"/>
    </xf>
    <xf numFmtId="165" fontId="13" fillId="0" borderId="6" xfId="1" applyNumberFormat="1" applyFont="1" applyFill="1" applyBorder="1" applyAlignment="1">
      <alignment horizontal="center" vertical="center"/>
    </xf>
    <xf numFmtId="0" fontId="13" fillId="0" borderId="0" xfId="0" applyFont="1" applyFill="1" applyBorder="1"/>
    <xf numFmtId="0" fontId="13" fillId="0" borderId="7" xfId="0" applyFont="1" applyFill="1" applyBorder="1"/>
    <xf numFmtId="165" fontId="13" fillId="0" borderId="6" xfId="0" applyNumberFormat="1" applyFont="1" applyFill="1" applyBorder="1" applyAlignment="1">
      <alignment horizontal="center" vertical="center"/>
    </xf>
    <xf numFmtId="165" fontId="13" fillId="0" borderId="8" xfId="1" applyNumberFormat="1" applyFont="1" applyFill="1" applyBorder="1" applyAlignment="1">
      <alignment horizontal="center" vertical="center"/>
    </xf>
    <xf numFmtId="0" fontId="13" fillId="0" borderId="9" xfId="0" applyFont="1" applyFill="1" applyBorder="1"/>
    <xf numFmtId="0" fontId="13" fillId="0" borderId="10" xfId="0" applyFont="1" applyFill="1" applyBorder="1"/>
    <xf numFmtId="0" fontId="20" fillId="0" borderId="3" xfId="0" applyFont="1" applyFill="1" applyBorder="1"/>
    <xf numFmtId="0" fontId="21" fillId="0" borderId="4" xfId="0" applyFont="1" applyFill="1" applyBorder="1"/>
    <xf numFmtId="0" fontId="21" fillId="0" borderId="5" xfId="0" applyFont="1" applyFill="1" applyBorder="1"/>
    <xf numFmtId="0" fontId="18" fillId="0" borderId="16" xfId="0" applyFont="1" applyFill="1" applyBorder="1" applyAlignment="1">
      <alignment horizontal="centerContinuous"/>
    </xf>
    <xf numFmtId="0" fontId="18" fillId="0" borderId="17" xfId="0" applyFont="1" applyFill="1" applyBorder="1" applyAlignment="1">
      <alignment horizontal="centerContinuous"/>
    </xf>
    <xf numFmtId="0" fontId="0" fillId="0" borderId="17" xfId="0" applyFont="1" applyFill="1" applyBorder="1" applyAlignment="1">
      <alignment horizontal="centerContinuous"/>
    </xf>
    <xf numFmtId="0" fontId="0" fillId="0" borderId="18" xfId="0" applyFont="1" applyFill="1" applyBorder="1" applyAlignment="1">
      <alignment horizontal="centerContinuous"/>
    </xf>
    <xf numFmtId="0" fontId="0" fillId="6" borderId="3" xfId="0" applyFont="1" applyFill="1" applyBorder="1"/>
    <xf numFmtId="0" fontId="0" fillId="6" borderId="4" xfId="0" applyFill="1" applyBorder="1"/>
    <xf numFmtId="0" fontId="14" fillId="6" borderId="3" xfId="0" applyFont="1" applyFill="1" applyBorder="1"/>
    <xf numFmtId="0" fontId="14" fillId="6" borderId="14" xfId="0" applyFont="1" applyFill="1" applyBorder="1"/>
    <xf numFmtId="0" fontId="20" fillId="6" borderId="3" xfId="0" applyFont="1" applyFill="1" applyBorder="1"/>
    <xf numFmtId="0" fontId="20" fillId="6" borderId="14" xfId="0" applyFont="1" applyFill="1" applyBorder="1"/>
    <xf numFmtId="0" fontId="20" fillId="6" borderId="11" xfId="0" applyFont="1" applyFill="1" applyBorder="1"/>
    <xf numFmtId="0" fontId="20" fillId="6" borderId="15" xfId="0" applyFont="1" applyFill="1" applyBorder="1"/>
    <xf numFmtId="0" fontId="15" fillId="6" borderId="3" xfId="0" applyFont="1" applyFill="1" applyBorder="1"/>
    <xf numFmtId="0" fontId="15" fillId="6" borderId="4" xfId="0" applyFont="1" applyFill="1" applyBorder="1"/>
    <xf numFmtId="0" fontId="15" fillId="6" borderId="6" xfId="0" applyFont="1" applyFill="1" applyBorder="1"/>
    <xf numFmtId="0" fontId="15" fillId="6" borderId="0" xfId="0" applyFont="1" applyFill="1" applyBorder="1"/>
    <xf numFmtId="0" fontId="15" fillId="6" borderId="8" xfId="0" applyFont="1" applyFill="1" applyBorder="1"/>
    <xf numFmtId="0" fontId="15" fillId="6" borderId="9" xfId="0" applyFont="1" applyFill="1" applyBorder="1"/>
    <xf numFmtId="0" fontId="22" fillId="8" borderId="0" xfId="0" applyFont="1" applyFill="1" applyAlignment="1">
      <alignment horizontal="centerContinuous"/>
    </xf>
    <xf numFmtId="0" fontId="16" fillId="8" borderId="0" xfId="0" applyFont="1" applyFill="1" applyAlignment="1">
      <alignment horizontal="centerContinuous"/>
    </xf>
    <xf numFmtId="0" fontId="22" fillId="8" borderId="9" xfId="0" applyFont="1" applyFill="1" applyBorder="1" applyAlignment="1">
      <alignment horizontal="centerContinuous"/>
    </xf>
    <xf numFmtId="0" fontId="16" fillId="8" borderId="9" xfId="0" applyFont="1" applyFill="1" applyBorder="1" applyAlignment="1">
      <alignment horizontal="centerContinuous"/>
    </xf>
    <xf numFmtId="0" fontId="14" fillId="6" borderId="4" xfId="0" applyFont="1" applyFill="1" applyBorder="1"/>
    <xf numFmtId="0" fontId="20" fillId="6" borderId="4" xfId="0" applyFont="1" applyFill="1" applyBorder="1"/>
    <xf numFmtId="0" fontId="20" fillId="6" borderId="12" xfId="0" applyFont="1" applyFill="1" applyBorder="1"/>
    <xf numFmtId="0" fontId="0" fillId="4" borderId="0" xfId="0" applyFill="1" applyBorder="1"/>
    <xf numFmtId="39" fontId="0" fillId="0" borderId="0" xfId="0" applyNumberFormat="1" applyFont="1" applyFill="1"/>
    <xf numFmtId="166" fontId="0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0" fillId="9" borderId="0" xfId="0" applyFill="1"/>
    <xf numFmtId="0" fontId="0" fillId="0" borderId="0" xfId="0" applyFill="1" applyBorder="1" applyAlignment="1">
      <alignment vertical="center" wrapText="1"/>
    </xf>
    <xf numFmtId="0" fontId="0" fillId="0" borderId="0" xfId="0" quotePrefix="1"/>
    <xf numFmtId="0" fontId="3" fillId="4" borderId="0" xfId="0" applyFont="1" applyFill="1" applyAlignment="1">
      <alignment horizontal="centerContinuous"/>
    </xf>
    <xf numFmtId="0" fontId="0" fillId="0" borderId="0" xfId="0" quotePrefix="1" applyFont="1" applyFill="1" applyAlignment="1">
      <alignment horizontal="center"/>
    </xf>
    <xf numFmtId="2" fontId="0" fillId="0" borderId="0" xfId="0" applyNumberFormat="1" applyFont="1" applyFill="1" applyBorder="1"/>
    <xf numFmtId="2" fontId="0" fillId="0" borderId="3" xfId="0" applyNumberFormat="1" applyFont="1" applyFill="1" applyBorder="1"/>
    <xf numFmtId="2" fontId="0" fillId="0" borderId="4" xfId="0" applyNumberFormat="1" applyFont="1" applyFill="1" applyBorder="1"/>
    <xf numFmtId="2" fontId="0" fillId="0" borderId="5" xfId="0" applyNumberFormat="1" applyFont="1" applyFill="1" applyBorder="1"/>
    <xf numFmtId="2" fontId="0" fillId="0" borderId="6" xfId="0" applyNumberFormat="1" applyFont="1" applyFill="1" applyBorder="1"/>
    <xf numFmtId="2" fontId="0" fillId="0" borderId="7" xfId="0" applyNumberFormat="1" applyFont="1" applyFill="1" applyBorder="1"/>
    <xf numFmtId="2" fontId="0" fillId="0" borderId="8" xfId="0" applyNumberFormat="1" applyFont="1" applyFill="1" applyBorder="1"/>
    <xf numFmtId="2" fontId="0" fillId="0" borderId="9" xfId="0" applyNumberFormat="1" applyFont="1" applyFill="1" applyBorder="1"/>
    <xf numFmtId="2" fontId="0" fillId="0" borderId="10" xfId="0" applyNumberFormat="1" applyFont="1" applyFill="1" applyBorder="1"/>
    <xf numFmtId="0" fontId="0" fillId="0" borderId="0" xfId="0" applyFont="1" applyFill="1" applyAlignment="1">
      <alignment horizontal="center"/>
    </xf>
    <xf numFmtId="0" fontId="2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wrapText="1"/>
    </xf>
    <xf numFmtId="0" fontId="5" fillId="4" borderId="0" xfId="0" applyFont="1" applyFill="1" applyAlignment="1">
      <alignment horizontal="center"/>
    </xf>
    <xf numFmtId="0" fontId="2" fillId="0" borderId="0" xfId="0" applyFont="1" applyAlignment="1">
      <alignment wrapText="1"/>
    </xf>
    <xf numFmtId="0" fontId="10" fillId="0" borderId="0" xfId="0" quotePrefix="1" applyFont="1" applyFill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7030A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7030A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#backto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904875</xdr:colOff>
      <xdr:row>1</xdr:row>
      <xdr:rowOff>19050</xdr:rowOff>
    </xdr:from>
    <xdr:to>
      <xdr:col>6</xdr:col>
      <xdr:colOff>9525</xdr:colOff>
      <xdr:row>1</xdr:row>
      <xdr:rowOff>390525</xdr:rowOff>
    </xdr:to>
    <xdr:pic>
      <xdr:nvPicPr>
        <xdr:cNvPr id="422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14775" y="123825"/>
          <a:ext cx="1647825" cy="3714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9525</xdr:rowOff>
    </xdr:from>
    <xdr:to>
      <xdr:col>4</xdr:col>
      <xdr:colOff>228600</xdr:colOff>
      <xdr:row>1</xdr:row>
      <xdr:rowOff>381000</xdr:rowOff>
    </xdr:to>
    <xdr:pic>
      <xdr:nvPicPr>
        <xdr:cNvPr id="92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71875" y="114300"/>
          <a:ext cx="1647825" cy="3714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1</xdr:col>
      <xdr:colOff>95250</xdr:colOff>
      <xdr:row>13</xdr:row>
      <xdr:rowOff>95250</xdr:rowOff>
    </xdr:to>
    <xdr:pic>
      <xdr:nvPicPr>
        <xdr:cNvPr id="10815" name="Picture 1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24765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95250</xdr:colOff>
      <xdr:row>26</xdr:row>
      <xdr:rowOff>95250</xdr:rowOff>
    </xdr:to>
    <xdr:pic>
      <xdr:nvPicPr>
        <xdr:cNvPr id="10816" name="Picture 2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49530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95250</xdr:colOff>
      <xdr:row>35</xdr:row>
      <xdr:rowOff>95250</xdr:rowOff>
    </xdr:to>
    <xdr:pic>
      <xdr:nvPicPr>
        <xdr:cNvPr id="10817" name="Picture 3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66675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95250</xdr:colOff>
      <xdr:row>57</xdr:row>
      <xdr:rowOff>95250</xdr:rowOff>
    </xdr:to>
    <xdr:pic>
      <xdr:nvPicPr>
        <xdr:cNvPr id="10818" name="Picture 4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108585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95250</xdr:colOff>
      <xdr:row>64</xdr:row>
      <xdr:rowOff>95250</xdr:rowOff>
    </xdr:to>
    <xdr:pic>
      <xdr:nvPicPr>
        <xdr:cNvPr id="10819" name="Picture 5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121920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95250</xdr:colOff>
      <xdr:row>78</xdr:row>
      <xdr:rowOff>95250</xdr:rowOff>
    </xdr:to>
    <xdr:pic>
      <xdr:nvPicPr>
        <xdr:cNvPr id="10820" name="Picture 6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148590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95250</xdr:colOff>
      <xdr:row>91</xdr:row>
      <xdr:rowOff>95250</xdr:rowOff>
    </xdr:to>
    <xdr:pic>
      <xdr:nvPicPr>
        <xdr:cNvPr id="10821" name="Picture 7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173355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95250</xdr:colOff>
      <xdr:row>105</xdr:row>
      <xdr:rowOff>95250</xdr:rowOff>
    </xdr:to>
    <xdr:pic>
      <xdr:nvPicPr>
        <xdr:cNvPr id="10822" name="Picture 8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200025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95250</xdr:colOff>
      <xdr:row>143</xdr:row>
      <xdr:rowOff>95250</xdr:rowOff>
    </xdr:to>
    <xdr:pic>
      <xdr:nvPicPr>
        <xdr:cNvPr id="10823" name="Picture 9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272415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167</xdr:row>
      <xdr:rowOff>0</xdr:rowOff>
    </xdr:from>
    <xdr:to>
      <xdr:col>1</xdr:col>
      <xdr:colOff>95250</xdr:colOff>
      <xdr:row>167</xdr:row>
      <xdr:rowOff>95250</xdr:rowOff>
    </xdr:to>
    <xdr:pic>
      <xdr:nvPicPr>
        <xdr:cNvPr id="10824" name="Picture 10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318135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179</xdr:row>
      <xdr:rowOff>0</xdr:rowOff>
    </xdr:from>
    <xdr:to>
      <xdr:col>1</xdr:col>
      <xdr:colOff>95250</xdr:colOff>
      <xdr:row>179</xdr:row>
      <xdr:rowOff>95250</xdr:rowOff>
    </xdr:to>
    <xdr:pic>
      <xdr:nvPicPr>
        <xdr:cNvPr id="10825" name="Picture 11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340995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196</xdr:row>
      <xdr:rowOff>0</xdr:rowOff>
    </xdr:from>
    <xdr:to>
      <xdr:col>1</xdr:col>
      <xdr:colOff>95250</xdr:colOff>
      <xdr:row>196</xdr:row>
      <xdr:rowOff>95250</xdr:rowOff>
    </xdr:to>
    <xdr:pic>
      <xdr:nvPicPr>
        <xdr:cNvPr id="10826" name="Picture 12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373380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205</xdr:row>
      <xdr:rowOff>0</xdr:rowOff>
    </xdr:from>
    <xdr:to>
      <xdr:col>1</xdr:col>
      <xdr:colOff>95250</xdr:colOff>
      <xdr:row>205</xdr:row>
      <xdr:rowOff>95250</xdr:rowOff>
    </xdr:to>
    <xdr:pic>
      <xdr:nvPicPr>
        <xdr:cNvPr id="10827" name="Picture 13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390525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216</xdr:row>
      <xdr:rowOff>0</xdr:rowOff>
    </xdr:from>
    <xdr:to>
      <xdr:col>1</xdr:col>
      <xdr:colOff>95250</xdr:colOff>
      <xdr:row>216</xdr:row>
      <xdr:rowOff>95250</xdr:rowOff>
    </xdr:to>
    <xdr:pic>
      <xdr:nvPicPr>
        <xdr:cNvPr id="10828" name="Picture 14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411480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225</xdr:row>
      <xdr:rowOff>0</xdr:rowOff>
    </xdr:from>
    <xdr:to>
      <xdr:col>1</xdr:col>
      <xdr:colOff>95250</xdr:colOff>
      <xdr:row>225</xdr:row>
      <xdr:rowOff>95250</xdr:rowOff>
    </xdr:to>
    <xdr:pic>
      <xdr:nvPicPr>
        <xdr:cNvPr id="10829" name="Picture 15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428625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95250</xdr:colOff>
      <xdr:row>249</xdr:row>
      <xdr:rowOff>95250</xdr:rowOff>
    </xdr:to>
    <xdr:pic>
      <xdr:nvPicPr>
        <xdr:cNvPr id="10830" name="Picture 16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474345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258</xdr:row>
      <xdr:rowOff>0</xdr:rowOff>
    </xdr:from>
    <xdr:to>
      <xdr:col>1</xdr:col>
      <xdr:colOff>95250</xdr:colOff>
      <xdr:row>258</xdr:row>
      <xdr:rowOff>95250</xdr:rowOff>
    </xdr:to>
    <xdr:pic>
      <xdr:nvPicPr>
        <xdr:cNvPr id="10831" name="Picture 17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491490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289</xdr:row>
      <xdr:rowOff>0</xdr:rowOff>
    </xdr:from>
    <xdr:to>
      <xdr:col>1</xdr:col>
      <xdr:colOff>95250</xdr:colOff>
      <xdr:row>289</xdr:row>
      <xdr:rowOff>95250</xdr:rowOff>
    </xdr:to>
    <xdr:pic>
      <xdr:nvPicPr>
        <xdr:cNvPr id="10832" name="Picture 18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550545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298</xdr:row>
      <xdr:rowOff>0</xdr:rowOff>
    </xdr:from>
    <xdr:to>
      <xdr:col>1</xdr:col>
      <xdr:colOff>95250</xdr:colOff>
      <xdr:row>298</xdr:row>
      <xdr:rowOff>95250</xdr:rowOff>
    </xdr:to>
    <xdr:pic>
      <xdr:nvPicPr>
        <xdr:cNvPr id="10833" name="Picture 19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567690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307</xdr:row>
      <xdr:rowOff>0</xdr:rowOff>
    </xdr:from>
    <xdr:to>
      <xdr:col>1</xdr:col>
      <xdr:colOff>95250</xdr:colOff>
      <xdr:row>307</xdr:row>
      <xdr:rowOff>95250</xdr:rowOff>
    </xdr:to>
    <xdr:pic>
      <xdr:nvPicPr>
        <xdr:cNvPr id="10834" name="Picture 20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584835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318</xdr:row>
      <xdr:rowOff>0</xdr:rowOff>
    </xdr:from>
    <xdr:to>
      <xdr:col>1</xdr:col>
      <xdr:colOff>95250</xdr:colOff>
      <xdr:row>318</xdr:row>
      <xdr:rowOff>95250</xdr:rowOff>
    </xdr:to>
    <xdr:pic>
      <xdr:nvPicPr>
        <xdr:cNvPr id="10835" name="Picture 21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605790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330</xdr:row>
      <xdr:rowOff>0</xdr:rowOff>
    </xdr:from>
    <xdr:to>
      <xdr:col>1</xdr:col>
      <xdr:colOff>95250</xdr:colOff>
      <xdr:row>330</xdr:row>
      <xdr:rowOff>95250</xdr:rowOff>
    </xdr:to>
    <xdr:pic>
      <xdr:nvPicPr>
        <xdr:cNvPr id="10836" name="Picture 22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628650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343</xdr:row>
      <xdr:rowOff>0</xdr:rowOff>
    </xdr:from>
    <xdr:to>
      <xdr:col>1</xdr:col>
      <xdr:colOff>95250</xdr:colOff>
      <xdr:row>343</xdr:row>
      <xdr:rowOff>95250</xdr:rowOff>
    </xdr:to>
    <xdr:pic>
      <xdr:nvPicPr>
        <xdr:cNvPr id="10837" name="Picture 23" descr="http://w4.stern.nyu.edu/registrar/emplibrary/images/top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33550" y="65341500"/>
          <a:ext cx="9525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://people.stern.nyu.edu/dyermack/courses/Fall11.pdf" TargetMode="External"/><Relationship Id="rId21" Type="http://schemas.openxmlformats.org/officeDocument/2006/relationships/hyperlink" Target="http://w4.stern.nyu.edu/economics/docs/Syllabi/Sp12/Bowmaker_ECON-GB.2360_SportsEcon.pdf" TargetMode="External"/><Relationship Id="rId42" Type="http://schemas.openxmlformats.org/officeDocument/2006/relationships/hyperlink" Target="http://people.stern.nyu.edu/cperlich/Teaching/Syllabus-S12_MBA_3338_30.pdf" TargetMode="External"/><Relationship Id="rId47" Type="http://schemas.openxmlformats.org/officeDocument/2006/relationships/hyperlink" Target="http://pages.stern.nyu.edu/~eyoon/syllabi/Spring%202012/INTA-GB.3337.30.pdf" TargetMode="External"/><Relationship Id="rId63" Type="http://schemas.openxmlformats.org/officeDocument/2006/relationships/hyperlink" Target="http://pages.stern.nyu.edu/~eyoon/syllabi/Spring%202012/MGMT-GB.2327.22.pdf" TargetMode="External"/><Relationship Id="rId68" Type="http://schemas.openxmlformats.org/officeDocument/2006/relationships/hyperlink" Target="http://pages.stern.nyu.edu/~gnativid/documents/sma_mba.pdf" TargetMode="External"/><Relationship Id="rId84" Type="http://schemas.openxmlformats.org/officeDocument/2006/relationships/hyperlink" Target="http://people.stern.nyu.edu/cgu/Spring2012/LeshFinancialServices.pdf" TargetMode="External"/><Relationship Id="rId89" Type="http://schemas.openxmlformats.org/officeDocument/2006/relationships/hyperlink" Target="http://people.stern.nyu.edu/cgu/Spring2012/EdisNewMediaMarketing.pdf" TargetMode="External"/><Relationship Id="rId112" Type="http://schemas.openxmlformats.org/officeDocument/2006/relationships/printerSettings" Target="../printerSettings/printerSettings1.bin"/><Relationship Id="rId2" Type="http://schemas.openxmlformats.org/officeDocument/2006/relationships/hyperlink" Target="http://w4.stern.nyu.edu/registrar/syllabi/syllabus/Spring12/ACCT-GB.2303.20.html" TargetMode="External"/><Relationship Id="rId16" Type="http://schemas.openxmlformats.org/officeDocument/2006/relationships/hyperlink" Target="http://w4.stern.nyu.edu/economics/docs/Syllabi/Sp12/Abrantes-Metz_ECON-GB.2314_MrktStructuresFirmStrategies.pdf" TargetMode="External"/><Relationship Id="rId29" Type="http://schemas.openxmlformats.org/officeDocument/2006/relationships/hyperlink" Target="http://people.stern.nyu.edu/ahizmo/RECM_syllabus_Fall_2011.pdf" TargetMode="External"/><Relationship Id="rId107" Type="http://schemas.openxmlformats.org/officeDocument/2006/relationships/hyperlink" Target="http://web-docs.stern.nyu.edu/ioms/SYLLABI/2011-2012/Chernoff_OM-GB-2360_Spr2012Draft.pdf" TargetMode="External"/><Relationship Id="rId11" Type="http://schemas.openxmlformats.org/officeDocument/2006/relationships/hyperlink" Target="http://www.dangode.com/modeling/" TargetMode="External"/><Relationship Id="rId24" Type="http://schemas.openxmlformats.org/officeDocument/2006/relationships/hyperlink" Target="http://web-docs.stern.nyu.edu/old_web/finance/docs/pdfs/Outlines/2012-1/1201-b402302-schnabl.pdf" TargetMode="External"/><Relationship Id="rId32" Type="http://schemas.openxmlformats.org/officeDocument/2006/relationships/hyperlink" Target="http://web-docs.stern.nyu.edu/old_web/finance/docs/pdfs/Outlines/2012-1/1201-b403181-gordon.pdf" TargetMode="External"/><Relationship Id="rId37" Type="http://schemas.openxmlformats.org/officeDocument/2006/relationships/hyperlink" Target="http://web-docs.stern.nyu.edu/old_web/finance/docs/pdfs/Outlines/2012-1/1201-b403366-metzger.pdf" TargetMode="External"/><Relationship Id="rId40" Type="http://schemas.openxmlformats.org/officeDocument/2006/relationships/hyperlink" Target="http://web-docs.stern.nyu.edu/ioms/SYLLABI/2011-2012/Aral_IS-GB-2350_Spr12.pdf" TargetMode="External"/><Relationship Id="rId45" Type="http://schemas.openxmlformats.org/officeDocument/2006/relationships/hyperlink" Target="http://pages.stern.nyu.edu/~nlevina/GSOI_Syllabus_2012Spring.pdf" TargetMode="External"/><Relationship Id="rId53" Type="http://schemas.openxmlformats.org/officeDocument/2006/relationships/hyperlink" Target="http://w4.stern.nyu.edu/mc/docs/syllibi/crisiscommunication_sample.doc" TargetMode="External"/><Relationship Id="rId58" Type="http://schemas.openxmlformats.org/officeDocument/2006/relationships/hyperlink" Target="http://pages.stern.nyu.edu/~eyoon/syllabi/Spring%202011/B65.2160.30.pdf" TargetMode="External"/><Relationship Id="rId66" Type="http://schemas.openxmlformats.org/officeDocument/2006/relationships/hyperlink" Target="http://pages.stern.nyu.edu/~eyoon/syllabi/Spring%202012/MGMT-GB.2370.30.pdf" TargetMode="External"/><Relationship Id="rId74" Type="http://schemas.openxmlformats.org/officeDocument/2006/relationships/hyperlink" Target="http://pages.stern.nyu.edu/~eyoon/syllabi/Spring%202012/MGMT-GB.3335.20.pdf" TargetMode="External"/><Relationship Id="rId79" Type="http://schemas.openxmlformats.org/officeDocument/2006/relationships/hyperlink" Target="http://people.stern.nyu.edu/cgu/Spring2012/NewmanBusinessofProducing.pdf" TargetMode="External"/><Relationship Id="rId87" Type="http://schemas.openxmlformats.org/officeDocument/2006/relationships/hyperlink" Target="http://pages.stern.nyu.edu/~atakos/spring11syllabi/B70.2129_Krawitz.pdf" TargetMode="External"/><Relationship Id="rId102" Type="http://schemas.openxmlformats.org/officeDocument/2006/relationships/hyperlink" Target="http://pages.stern.nyu.edu/~atakos/spring11syllabi/B70.3101_Buchanan.pdf" TargetMode="External"/><Relationship Id="rId110" Type="http://schemas.openxmlformats.org/officeDocument/2006/relationships/hyperlink" Target="http://web-docs.stern.nyu.edu/ioms/SYLLABI/2011-2012/Tenenbein_STAT-GB-2309_Spring12.pdf" TargetMode="External"/><Relationship Id="rId5" Type="http://schemas.openxmlformats.org/officeDocument/2006/relationships/hyperlink" Target="http://w4.stern.nyu.edu/accounting/docs/syllabi/spring2011/Graduate/B95.2314.20.pdf" TargetMode="External"/><Relationship Id="rId61" Type="http://schemas.openxmlformats.org/officeDocument/2006/relationships/hyperlink" Target="http://pages.stern.nyu.edu/~eyoon/syllabi/Spring%202012/MGMT-GB.2327.20.pdf" TargetMode="External"/><Relationship Id="rId82" Type="http://schemas.openxmlformats.org/officeDocument/2006/relationships/hyperlink" Target="http://people.stern.nyu.edu/cgu/Spring2012/CraigEMINight.pdf" TargetMode="External"/><Relationship Id="rId90" Type="http://schemas.openxmlformats.org/officeDocument/2006/relationships/hyperlink" Target="http://people.stern.nyu.edu/cgu/Spring2012/LeshMarketingMetrics.pdf" TargetMode="External"/><Relationship Id="rId95" Type="http://schemas.openxmlformats.org/officeDocument/2006/relationships/hyperlink" Target="http://people.stern.nyu.edu/cgu/Spring2012/CzepielCompStratEvening.pdf" TargetMode="External"/><Relationship Id="rId19" Type="http://schemas.openxmlformats.org/officeDocument/2006/relationships/hyperlink" Target="http://pages.stern.nyu.edu/~gclement/Syllabus_global_trends.pdf" TargetMode="External"/><Relationship Id="rId14" Type="http://schemas.openxmlformats.org/officeDocument/2006/relationships/hyperlink" Target="http://w4.stern.nyu.edu/economics/docs/Syllabi/Sp12/Liotta_ECON-GB.2112_EconPharmBiotech.pdf" TargetMode="External"/><Relationship Id="rId22" Type="http://schemas.openxmlformats.org/officeDocument/2006/relationships/hyperlink" Target="http://w4.stern.nyu.edu/economics/docs/Syllabi/Sp12/Sylla_ECON-GB.2392_DevFincInstMrkts.pdf" TargetMode="External"/><Relationship Id="rId27" Type="http://schemas.openxmlformats.org/officeDocument/2006/relationships/hyperlink" Target="http://web-docs.stern.nyu.edu/old_web/finance/docs/pdfs/Outlines/2011-3/1103-b402334-murphy.pdf" TargetMode="External"/><Relationship Id="rId30" Type="http://schemas.openxmlformats.org/officeDocument/2006/relationships/hyperlink" Target="http://w4.stern.nyu.edu/finance/docs/pdfs/Outlines/2012-1/1201-pefinancedraft-weinbach.pdf" TargetMode="External"/><Relationship Id="rId35" Type="http://schemas.openxmlformats.org/officeDocument/2006/relationships/hyperlink" Target="http://people.stern.nyu.edu/jsmith/Syllabus_FINCGB333330.pdf" TargetMode="External"/><Relationship Id="rId43" Type="http://schemas.openxmlformats.org/officeDocument/2006/relationships/hyperlink" Target="http://pages.stern.nyu.edu/~fprovost/Classes/mba-DM-syllabus-S12.pdf" TargetMode="External"/><Relationship Id="rId48" Type="http://schemas.openxmlformats.org/officeDocument/2006/relationships/hyperlink" Target="http://web-docs.stern.nyu.edu/ioms/SYLLABI/2011-2012/Dhar-Galloway_INTA-GB-3340_Spr12.pdf" TargetMode="External"/><Relationship Id="rId56" Type="http://schemas.openxmlformats.org/officeDocument/2006/relationships/hyperlink" Target="http://pages.stern.nyu.edu/~eyoon/syllabi/Spring%202011/B65.2128.30.pdf" TargetMode="External"/><Relationship Id="rId64" Type="http://schemas.openxmlformats.org/officeDocument/2006/relationships/hyperlink" Target="http://pages.stern.nyu.edu/~eyoon/syllabi/Spring%202012/MGMT-GB.2327.30.pdf" TargetMode="External"/><Relationship Id="rId69" Type="http://schemas.openxmlformats.org/officeDocument/2006/relationships/hyperlink" Target="http://pages.stern.nyu.edu/~eyoon/syllabi/Spring%202012/MGMT-GB.3323.Stuart.pdf" TargetMode="External"/><Relationship Id="rId77" Type="http://schemas.openxmlformats.org/officeDocument/2006/relationships/hyperlink" Target="http://pages.stern.nyu.edu/~atakos/spring11syllabi/B70.2114_Lieberman.pdf" TargetMode="External"/><Relationship Id="rId100" Type="http://schemas.openxmlformats.org/officeDocument/2006/relationships/hyperlink" Target="http://pages.stern.nyu.edu/~atakos/spring11syllabi/B70.2371_Williams.pdf" TargetMode="External"/><Relationship Id="rId105" Type="http://schemas.openxmlformats.org/officeDocument/2006/relationships/hyperlink" Target="http://pages.stern.nyu.edu/~djuran/2350home.htm" TargetMode="External"/><Relationship Id="rId8" Type="http://schemas.openxmlformats.org/officeDocument/2006/relationships/hyperlink" Target="http://www.stern.nyu.edu/cons/groups/content/documents/course_description/con_032333.pdf" TargetMode="External"/><Relationship Id="rId51" Type="http://schemas.openxmlformats.org/officeDocument/2006/relationships/hyperlink" Target="http://w4.stern.nyu.edu/mc/docs/syllibi/businesscommunication.doc" TargetMode="External"/><Relationship Id="rId72" Type="http://schemas.openxmlformats.org/officeDocument/2006/relationships/hyperlink" Target="http://pages.stern.nyu.edu/~eyoon/syllabi/Spring%202012/MGMT-GB.3333.20.pdf" TargetMode="External"/><Relationship Id="rId80" Type="http://schemas.openxmlformats.org/officeDocument/2006/relationships/hyperlink" Target="http://pages.stern.nyu.edu/~atakos/spring11syllabi/B70.2118_Poltrack.pdf" TargetMode="External"/><Relationship Id="rId85" Type="http://schemas.openxmlformats.org/officeDocument/2006/relationships/hyperlink" Target="http://people.stern.nyu.edu/cgu/Spring2012/ThomaiLuxuryMarketing.pdf" TargetMode="External"/><Relationship Id="rId93" Type="http://schemas.openxmlformats.org/officeDocument/2006/relationships/hyperlink" Target="http://pages.stern.nyu.edu/~atakos/u11syllabi/MKTG-GB.2350_Greenwald.pdf" TargetMode="External"/><Relationship Id="rId98" Type="http://schemas.openxmlformats.org/officeDocument/2006/relationships/hyperlink" Target="http://pages.stern.nyu.edu/~atakos/spring11syllabi/B70.2365_Galloway.pdf" TargetMode="External"/><Relationship Id="rId3" Type="http://schemas.openxmlformats.org/officeDocument/2006/relationships/hyperlink" Target="http://w4.stern.nyu.edu/registrar/syllabi/syllabus/Spring12/ACCT-GB.2303.20.html" TargetMode="External"/><Relationship Id="rId12" Type="http://schemas.openxmlformats.org/officeDocument/2006/relationships/hyperlink" Target="http://web-docs.stern.nyu.edu/old_web/accounting/docs/Spring2011/JONESb10.3310.30%20Spring%202011.pdf" TargetMode="External"/><Relationship Id="rId17" Type="http://schemas.openxmlformats.org/officeDocument/2006/relationships/hyperlink" Target="http://w4.stern.nyu.edu/economics/docs/Syllabi/Sp12/Schoenholtz_ECON-GB.2333_MonetaryPolicyBanksCtrlBanks.pdf" TargetMode="External"/><Relationship Id="rId25" Type="http://schemas.openxmlformats.org/officeDocument/2006/relationships/hyperlink" Target="http://web-docs.stern.nyu.edu/old_web/finance/docs/pdfs/Outlines/2012-1/1201-b402302-schnabl.pdf" TargetMode="External"/><Relationship Id="rId33" Type="http://schemas.openxmlformats.org/officeDocument/2006/relationships/hyperlink" Target="http://web-docs.stern.nyu.edu/old_web/finance/docs/pdfs/Outlines/2012-1/1201-b403196-mcgill.pdf" TargetMode="External"/><Relationship Id="rId38" Type="http://schemas.openxmlformats.org/officeDocument/2006/relationships/hyperlink" Target="http://people.stern.nyu.edu/aljungqv/courses/b403361/b403361-start.html" TargetMode="External"/><Relationship Id="rId46" Type="http://schemas.openxmlformats.org/officeDocument/2006/relationships/hyperlink" Target="http://web-docs.stern.nyu.edu/ioms/SYLLABI/2011-2012/Sundararajan_INFO-GB-3383_Spr11.pdf" TargetMode="External"/><Relationship Id="rId59" Type="http://schemas.openxmlformats.org/officeDocument/2006/relationships/hyperlink" Target="http://pages.stern.nyu.edu/~eyoon/syllabi/Spring%202012/MGMT-GB,2300.30.pdf" TargetMode="External"/><Relationship Id="rId67" Type="http://schemas.openxmlformats.org/officeDocument/2006/relationships/hyperlink" Target="http://w4.stern.nyu.edu/accounting/docs/syllabi/fall2011/L03.3018.002.pdf" TargetMode="External"/><Relationship Id="rId103" Type="http://schemas.openxmlformats.org/officeDocument/2006/relationships/hyperlink" Target="http://pages.stern.nyu.edu/~atakos/spring11syllabi/B70.2126_Furman.pdf" TargetMode="External"/><Relationship Id="rId108" Type="http://schemas.openxmlformats.org/officeDocument/2006/relationships/hyperlink" Target="http://people.stern.nyu.edu/jsimonof/classes/2301/syllabuss12.html" TargetMode="External"/><Relationship Id="rId20" Type="http://schemas.openxmlformats.org/officeDocument/2006/relationships/hyperlink" Target="http://w4.stern.nyu.edu/economics/docs/Syllabi/Sp12/Bowmaker_ECON-GB.2360_SportsEcon.pdf" TargetMode="External"/><Relationship Id="rId41" Type="http://schemas.openxmlformats.org/officeDocument/2006/relationships/hyperlink" Target="http://www.stern.nyu.edu/~nwhite/Webapps2012.htm" TargetMode="External"/><Relationship Id="rId54" Type="http://schemas.openxmlformats.org/officeDocument/2006/relationships/hyperlink" Target="http://w4.stern.nyu.edu/mc/docs/syllibi/businesscoaching.doc" TargetMode="External"/><Relationship Id="rId62" Type="http://schemas.openxmlformats.org/officeDocument/2006/relationships/hyperlink" Target="http://pages.stern.nyu.edu/~eyoon/syllabi/Spring%202012/MGMT-GB.2327.21.pdf" TargetMode="External"/><Relationship Id="rId70" Type="http://schemas.openxmlformats.org/officeDocument/2006/relationships/hyperlink" Target="http://pages.stern.nyu.edu/~eyoon/syllabi/Spring%202012/MGMT-GB.3323.Stuart.pdf" TargetMode="External"/><Relationship Id="rId75" Type="http://schemas.openxmlformats.org/officeDocument/2006/relationships/hyperlink" Target="http://pages.stern.nyu.edu/~eyoon/syllabi/Spring%202012/MGMT-GB.3335.91.pdf" TargetMode="External"/><Relationship Id="rId83" Type="http://schemas.openxmlformats.org/officeDocument/2006/relationships/hyperlink" Target="http://people.stern.nyu.edu/cgu/Spring2012/FaberMovieMarketing.pdf" TargetMode="External"/><Relationship Id="rId88" Type="http://schemas.openxmlformats.org/officeDocument/2006/relationships/hyperlink" Target="http://people.stern.nyu.edu/cgu/Spring2012/GoodmanPromotionalMarketing.pdf" TargetMode="External"/><Relationship Id="rId91" Type="http://schemas.openxmlformats.org/officeDocument/2006/relationships/hyperlink" Target="http://pages.stern.nyu.edu/~atakos/spring11syllabi/B70.2335_Kruger.pdf" TargetMode="External"/><Relationship Id="rId96" Type="http://schemas.openxmlformats.org/officeDocument/2006/relationships/hyperlink" Target="http://people.stern.nyu.edu/cgu/Spring2012/CzepielCompStratEvening.pdf" TargetMode="External"/><Relationship Id="rId111" Type="http://schemas.openxmlformats.org/officeDocument/2006/relationships/hyperlink" Target="http://web-docs.stern.nyu.edu/ioms/SYLLABI/2011-2012/Deo_STAT-GB-3127_Spring12.pdf" TargetMode="External"/><Relationship Id="rId1" Type="http://schemas.openxmlformats.org/officeDocument/2006/relationships/hyperlink" Target="http://web-docs.stern.nyu.edu/old_web/accounting/docs/Spring2011/FRIEDb10.2303.20,21and31%20Spring%202011.pdf" TargetMode="External"/><Relationship Id="rId6" Type="http://schemas.openxmlformats.org/officeDocument/2006/relationships/hyperlink" Target="http://web-docs.stern.nyu.edu/old_web/accounting/docs/Fall2010/GRIFF_Media%20and%20Entertainment%20Accounting.pdf" TargetMode="External"/><Relationship Id="rId15" Type="http://schemas.openxmlformats.org/officeDocument/2006/relationships/hyperlink" Target="http://w4.stern.nyu.edu/economics/docs/Syllabi/Sp12/Greene_ECON-GB.2119_EntertainmentMedia.pdf" TargetMode="External"/><Relationship Id="rId23" Type="http://schemas.openxmlformats.org/officeDocument/2006/relationships/hyperlink" Target="http://w4.stern.nyu.edu/economics/docs/Syllabi/Sp12/Sylla_ECON-GB.2392_DevFincInstMrkts.pdf" TargetMode="External"/><Relationship Id="rId28" Type="http://schemas.openxmlformats.org/officeDocument/2006/relationships/hyperlink" Target="http://web-docs.stern.nyu.edu/old_web/finance/docs/pdfs/Outlines/2011-3/1103-b402334-murphy.pdf" TargetMode="External"/><Relationship Id="rId36" Type="http://schemas.openxmlformats.org/officeDocument/2006/relationships/hyperlink" Target="http://web-docs.stern.nyu.edu/old_web/finance/docs/pdfs/Outlines/2012-1/1201-b403354-demel.pdf" TargetMode="External"/><Relationship Id="rId49" Type="http://schemas.openxmlformats.org/officeDocument/2006/relationships/hyperlink" Target="http://w4.stern.nyu.edu/mc/docs/syllibi/burnsmcsyllabus2012.doc" TargetMode="External"/><Relationship Id="rId57" Type="http://schemas.openxmlformats.org/officeDocument/2006/relationships/hyperlink" Target="http://pages.stern.nyu.edu/~eyoon/syllabi/Spring%202011/B65.2159.30.pdf" TargetMode="External"/><Relationship Id="rId106" Type="http://schemas.openxmlformats.org/officeDocument/2006/relationships/hyperlink" Target="http://pages.stern.nyu.edu/~ilobel/Syllabus2012Spring.pdf" TargetMode="External"/><Relationship Id="rId10" Type="http://schemas.openxmlformats.org/officeDocument/2006/relationships/hyperlink" Target="http://www.dangode.com/modeling/" TargetMode="External"/><Relationship Id="rId31" Type="http://schemas.openxmlformats.org/officeDocument/2006/relationships/hyperlink" Target="http://web-docs.stern.nyu.edu/old_web/finance/docs/pdfs/Outlines/2012-1/1102-b403176-biggs.pdf" TargetMode="External"/><Relationship Id="rId44" Type="http://schemas.openxmlformats.org/officeDocument/2006/relationships/hyperlink" Target="http://web-docs.stern.nyu.edu/ioms/SYLLABI/2011-2012/Donefer_IS-GB-3350_Spr12.pdf" TargetMode="External"/><Relationship Id="rId52" Type="http://schemas.openxmlformats.org/officeDocument/2006/relationships/hyperlink" Target="http://w4.stern.nyu.edu/mc/docs/syllibi/commforglobaleconomy.doc" TargetMode="External"/><Relationship Id="rId60" Type="http://schemas.openxmlformats.org/officeDocument/2006/relationships/hyperlink" Target="http://pages.stern.nyu.edu/~eyoon/syllabi/Spring%202012/MGMT-GB.2312.30.pdf" TargetMode="External"/><Relationship Id="rId65" Type="http://schemas.openxmlformats.org/officeDocument/2006/relationships/hyperlink" Target="http://pages.stern.nyu.edu/~eyoon/syllabi/Spring%202012/MGMT-GB.2328.30.pdf" TargetMode="External"/><Relationship Id="rId73" Type="http://schemas.openxmlformats.org/officeDocument/2006/relationships/hyperlink" Target="http://pages.stern.nyu.edu/~eyoon/syllabi/Spring%202012/MGMT-GB.3333.30.pdf" TargetMode="External"/><Relationship Id="rId78" Type="http://schemas.openxmlformats.org/officeDocument/2006/relationships/hyperlink" Target="http://people.stern.nyu.edu/cgu/Spring2012/LilienB2B.pdf" TargetMode="External"/><Relationship Id="rId81" Type="http://schemas.openxmlformats.org/officeDocument/2006/relationships/hyperlink" Target="http://people.stern.nyu.edu/cgu/Spring2012/CraigEMIDay.pdf" TargetMode="External"/><Relationship Id="rId86" Type="http://schemas.openxmlformats.org/officeDocument/2006/relationships/hyperlink" Target="http://pages.stern.nyu.edu/~atakos/spring11syllabi/B70.2128_Krawitz.pdf" TargetMode="External"/><Relationship Id="rId94" Type="http://schemas.openxmlformats.org/officeDocument/2006/relationships/hyperlink" Target="http://people.stern.nyu.edu/cgu/Spring2012/IshiharaPricing.pdf" TargetMode="External"/><Relationship Id="rId99" Type="http://schemas.openxmlformats.org/officeDocument/2006/relationships/hyperlink" Target="http://people.stern.nyu.edu/cgu/Spring2012/BollingerNewProductDev.pdf" TargetMode="External"/><Relationship Id="rId101" Type="http://schemas.openxmlformats.org/officeDocument/2006/relationships/hyperlink" Target="http://people.stern.nyu.edu/cgu/Spring2012/KleinbergerRetailStrategy.pdf" TargetMode="External"/><Relationship Id="rId4" Type="http://schemas.openxmlformats.org/officeDocument/2006/relationships/hyperlink" Target="http://w4.stern.nyu.edu/registrar/syllabi/syllabus/Spring12/ACCT-GB.2303.20.html" TargetMode="External"/><Relationship Id="rId9" Type="http://schemas.openxmlformats.org/officeDocument/2006/relationships/hyperlink" Target="http://www.dangode.com/modeling/" TargetMode="External"/><Relationship Id="rId13" Type="http://schemas.openxmlformats.org/officeDocument/2006/relationships/hyperlink" Target="http://w4.stern.nyu.edu/economics/docs/Syllabi/Sp12/Ahoobim_ECON-GB.2105_EnergyEnvironment.pdf" TargetMode="External"/><Relationship Id="rId18" Type="http://schemas.openxmlformats.org/officeDocument/2006/relationships/hyperlink" Target="http://w4.stern.nyu.edu/economics/docs/Syllabi/Sp12/Karydakis_ECON-GB.2344_EconomyFinancialMkts.pdf" TargetMode="External"/><Relationship Id="rId39" Type="http://schemas.openxmlformats.org/officeDocument/2006/relationships/hyperlink" Target="http://people.stern.nyu.edu/aljungqv/courses/b403361/b403361-start.html" TargetMode="External"/><Relationship Id="rId109" Type="http://schemas.openxmlformats.org/officeDocument/2006/relationships/hyperlink" Target="http://web-docs.stern.nyu.edu/ioms/SYLLABI/2011-2012/Hurvich_STAT-GB-2302_STAT-UB-0018_Spr12.pdf" TargetMode="External"/><Relationship Id="rId34" Type="http://schemas.openxmlformats.org/officeDocument/2006/relationships/hyperlink" Target="http://web-docs.stern.nyu.edu/old_web/finance/docs/pdfs/Outlines/2012-1/1201-b403321-perelstein.pdf" TargetMode="External"/><Relationship Id="rId50" Type="http://schemas.openxmlformats.org/officeDocument/2006/relationships/hyperlink" Target="http://w4.stern.nyu.edu/mc/docs/syllibi/burnsmcsyllabus2012.doc" TargetMode="External"/><Relationship Id="rId55" Type="http://schemas.openxmlformats.org/officeDocument/2006/relationships/hyperlink" Target="http://w4.stern.nyu.edu/mc/docs/syllibi/CommforConsultants.pdf" TargetMode="External"/><Relationship Id="rId76" Type="http://schemas.openxmlformats.org/officeDocument/2006/relationships/hyperlink" Target="http://pages.stern.nyu.edu/~eyoon/syllabi/Spring%202012/MGMT-GB.3366.30.pdf" TargetMode="External"/><Relationship Id="rId97" Type="http://schemas.openxmlformats.org/officeDocument/2006/relationships/hyperlink" Target="http://pages.stern.nyu.edu/~atakos/spring11syllabi/B70.2365_Galloway.pdf" TargetMode="External"/><Relationship Id="rId104" Type="http://schemas.openxmlformats.org/officeDocument/2006/relationships/hyperlink" Target="http://pages.stern.nyu.edu/~djuran/2350home.htm" TargetMode="External"/><Relationship Id="rId7" Type="http://schemas.openxmlformats.org/officeDocument/2006/relationships/hyperlink" Target="http://web-docs.stern.nyu.edu/old_web/accounting/docs/Spring2011/KIM_b10.3155.30%20spring%202011.pdf" TargetMode="External"/><Relationship Id="rId71" Type="http://schemas.openxmlformats.org/officeDocument/2006/relationships/hyperlink" Target="http://pages.stern.nyu.edu/~eyoon/syllabi/Spring%202012/MGMT-GB.3328.Eggers.pdf" TargetMode="External"/><Relationship Id="rId92" Type="http://schemas.openxmlformats.org/officeDocument/2006/relationships/hyperlink" Target="http://pages.stern.nyu.edu/~atakos/spring11syllabi/B70.2335_Kruger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hyperlink" Target="http://w4.stern.nyu.edu/cfe/reports/10459" TargetMode="External"/><Relationship Id="rId299" Type="http://schemas.openxmlformats.org/officeDocument/2006/relationships/hyperlink" Target="https://w3.stern.nyu.edu/simon/sso_facidx.html?username=dlesh" TargetMode="External"/><Relationship Id="rId303" Type="http://schemas.openxmlformats.org/officeDocument/2006/relationships/hyperlink" Target="https://w3.stern.nyu.edu/simon/sso_facidx.html?username=jkruger" TargetMode="External"/><Relationship Id="rId21" Type="http://schemas.openxmlformats.org/officeDocument/2006/relationships/hyperlink" Target="http://w4.stern.nyu.edu/cfe/reports/10452" TargetMode="External"/><Relationship Id="rId42" Type="http://schemas.openxmlformats.org/officeDocument/2006/relationships/hyperlink" Target="https://w3.stern.nyu.edu/simon/sso_facidx.html?username=vdhar" TargetMode="External"/><Relationship Id="rId63" Type="http://schemas.openxmlformats.org/officeDocument/2006/relationships/hyperlink" Target="http://w4.stern.nyu.edu/cfe/reports/10569" TargetMode="External"/><Relationship Id="rId84" Type="http://schemas.openxmlformats.org/officeDocument/2006/relationships/hyperlink" Target="https://w3.stern.nyu.edu/simon/sso_facidx.html?username=jcarpen0" TargetMode="External"/><Relationship Id="rId138" Type="http://schemas.openxmlformats.org/officeDocument/2006/relationships/hyperlink" Target="http://w4.stern.nyu.edu/cfe/reports/10578" TargetMode="External"/><Relationship Id="rId159" Type="http://schemas.openxmlformats.org/officeDocument/2006/relationships/hyperlink" Target="https://w3.stern.nyu.edu/simon/sso_facidx.html?username=sstehlik" TargetMode="External"/><Relationship Id="rId324" Type="http://schemas.openxmlformats.org/officeDocument/2006/relationships/hyperlink" Target="https://w3.stern.nyu.edu/simon/sso_facidx.html?username=bbuchana" TargetMode="External"/><Relationship Id="rId345" Type="http://schemas.openxmlformats.org/officeDocument/2006/relationships/hyperlink" Target="http://w4.stern.nyu.edu/cfe/reports/10204" TargetMode="External"/><Relationship Id="rId170" Type="http://schemas.openxmlformats.org/officeDocument/2006/relationships/hyperlink" Target="https://w3.stern.nyu.edu/simon/sso_facidx.html?username=dlennard" TargetMode="External"/><Relationship Id="rId191" Type="http://schemas.openxmlformats.org/officeDocument/2006/relationships/hyperlink" Target="http://w4.stern.nyu.edu/cfe/reports/10550" TargetMode="External"/><Relationship Id="rId205" Type="http://schemas.openxmlformats.org/officeDocument/2006/relationships/hyperlink" Target="https://w3.stern.nyu.edu/simon/sso_facidx.html?username=sfreeman" TargetMode="External"/><Relationship Id="rId226" Type="http://schemas.openxmlformats.org/officeDocument/2006/relationships/hyperlink" Target="http://w4.stern.nyu.edu/cfe/reports/10507" TargetMode="External"/><Relationship Id="rId247" Type="http://schemas.openxmlformats.org/officeDocument/2006/relationships/hyperlink" Target="https://w3.stern.nyu.edu/simon/sso_facidx.html?username=jeggers" TargetMode="External"/><Relationship Id="rId107" Type="http://schemas.openxmlformats.org/officeDocument/2006/relationships/hyperlink" Target="http://w4.stern.nyu.edu/cfe/reports/10458" TargetMode="External"/><Relationship Id="rId268" Type="http://schemas.openxmlformats.org/officeDocument/2006/relationships/hyperlink" Target="http://w4.stern.nyu.edu/cfe/reports/10510" TargetMode="External"/><Relationship Id="rId289" Type="http://schemas.openxmlformats.org/officeDocument/2006/relationships/hyperlink" Target="http://w4.stern.nyu.edu/cfe/reports/10436" TargetMode="External"/><Relationship Id="rId11" Type="http://schemas.openxmlformats.org/officeDocument/2006/relationships/hyperlink" Target="https://w3.stern.nyu.edu/simon/sso_facidx.html?username=pkraft" TargetMode="External"/><Relationship Id="rId32" Type="http://schemas.openxmlformats.org/officeDocument/2006/relationships/hyperlink" Target="https://w3.stern.nyu.edu/simon/sso_facidx.html?username=pzarowin" TargetMode="External"/><Relationship Id="rId53" Type="http://schemas.openxmlformats.org/officeDocument/2006/relationships/hyperlink" Target="http://w4.stern.nyu.edu/cfe/reports/10526" TargetMode="External"/><Relationship Id="rId74" Type="http://schemas.openxmlformats.org/officeDocument/2006/relationships/hyperlink" Target="http://w4.stern.nyu.edu/cfe/reports/10542" TargetMode="External"/><Relationship Id="rId128" Type="http://schemas.openxmlformats.org/officeDocument/2006/relationships/hyperlink" Target="http://w4.stern.nyu.edu/cfe/reports/10497" TargetMode="External"/><Relationship Id="rId149" Type="http://schemas.openxmlformats.org/officeDocument/2006/relationships/hyperlink" Target="http://w4.stern.nyu.edu/cfe/reports/10547" TargetMode="External"/><Relationship Id="rId314" Type="http://schemas.openxmlformats.org/officeDocument/2006/relationships/hyperlink" Target="http://w4.stern.nyu.edu/cfe/reports/10592" TargetMode="External"/><Relationship Id="rId335" Type="http://schemas.openxmlformats.org/officeDocument/2006/relationships/hyperlink" Target="http://w4.stern.nyu.edu/cfe/reports/10471" TargetMode="External"/><Relationship Id="rId5" Type="http://schemas.openxmlformats.org/officeDocument/2006/relationships/hyperlink" Target="https://w3.stern.nyu.edu/simon/sso_facidx.html?username=pkraft" TargetMode="External"/><Relationship Id="rId95" Type="http://schemas.openxmlformats.org/officeDocument/2006/relationships/hyperlink" Target="https://w3.stern.nyu.edu/simon/sso_facidx.html?username=rbernste" TargetMode="External"/><Relationship Id="rId160" Type="http://schemas.openxmlformats.org/officeDocument/2006/relationships/hyperlink" Target="http://w4.stern.nyu.edu/cfe/reports/10128" TargetMode="External"/><Relationship Id="rId181" Type="http://schemas.openxmlformats.org/officeDocument/2006/relationships/hyperlink" Target="http://w4.stern.nyu.edu/cfe/reports/10582" TargetMode="External"/><Relationship Id="rId216" Type="http://schemas.openxmlformats.org/officeDocument/2006/relationships/hyperlink" Target="http://w4.stern.nyu.edu/cfe/reports/10165" TargetMode="External"/><Relationship Id="rId237" Type="http://schemas.openxmlformats.org/officeDocument/2006/relationships/hyperlink" Target="https://w3.stern.nyu.edu/simon/sso_facidx.html?username=smarcian" TargetMode="External"/><Relationship Id="rId258" Type="http://schemas.openxmlformats.org/officeDocument/2006/relationships/hyperlink" Target="http://w4.stern.nyu.edu/cfe/reports/10509" TargetMode="External"/><Relationship Id="rId279" Type="http://schemas.openxmlformats.org/officeDocument/2006/relationships/hyperlink" Target="http://w4.stern.nyu.edu/cfe/reports/10144" TargetMode="External"/><Relationship Id="rId22" Type="http://schemas.openxmlformats.org/officeDocument/2006/relationships/hyperlink" Target="https://w3.stern.nyu.edu/simon/sso_facidx.html?username=sjones" TargetMode="External"/><Relationship Id="rId43" Type="http://schemas.openxmlformats.org/officeDocument/2006/relationships/hyperlink" Target="http://w4.stern.nyu.edu/cfe/reports/10418" TargetMode="External"/><Relationship Id="rId64" Type="http://schemas.openxmlformats.org/officeDocument/2006/relationships/hyperlink" Target="https://w3.stern.nyu.edu/simon/sso_facidx.html?username=adamodar" TargetMode="External"/><Relationship Id="rId118" Type="http://schemas.openxmlformats.org/officeDocument/2006/relationships/hyperlink" Target="https://w3.stern.nyu.edu/simon/sso_facidx.html?username=lpederse" TargetMode="External"/><Relationship Id="rId139" Type="http://schemas.openxmlformats.org/officeDocument/2006/relationships/hyperlink" Target="https://w3.stern.nyu.edu/simon/sso_facidx.html?username=wallen" TargetMode="External"/><Relationship Id="rId290" Type="http://schemas.openxmlformats.org/officeDocument/2006/relationships/hyperlink" Target="https://w3.stern.nyu.edu/simon/sso_facidx.html?username=sgallowa" TargetMode="External"/><Relationship Id="rId304" Type="http://schemas.openxmlformats.org/officeDocument/2006/relationships/hyperlink" Target="http://w4.stern.nyu.edu/cfe/reports/10470" TargetMode="External"/><Relationship Id="rId325" Type="http://schemas.openxmlformats.org/officeDocument/2006/relationships/hyperlink" Target="http://w4.stern.nyu.edu/cfe/reports/10554" TargetMode="External"/><Relationship Id="rId346" Type="http://schemas.openxmlformats.org/officeDocument/2006/relationships/hyperlink" Target="https://w3.stern.nyu.edu/simon/sso_facidx.html?username=dgode" TargetMode="External"/><Relationship Id="rId85" Type="http://schemas.openxmlformats.org/officeDocument/2006/relationships/hyperlink" Target="http://w4.stern.nyu.edu/cfe/reports/10543" TargetMode="External"/><Relationship Id="rId150" Type="http://schemas.openxmlformats.org/officeDocument/2006/relationships/hyperlink" Target="https://w3.stern.nyu.edu/simon/sso_facidx.html?username=tphilipp" TargetMode="External"/><Relationship Id="rId171" Type="http://schemas.openxmlformats.org/officeDocument/2006/relationships/hyperlink" Target="http://w4.stern.nyu.edu/cfe/reports/10499" TargetMode="External"/><Relationship Id="rId192" Type="http://schemas.openxmlformats.org/officeDocument/2006/relationships/hyperlink" Target="https://w3.stern.nyu.edu/simon/sso_facidx.html?username=wxiao" TargetMode="External"/><Relationship Id="rId206" Type="http://schemas.openxmlformats.org/officeDocument/2006/relationships/hyperlink" Target="http://w4.stern.nyu.edu/cfe/reports/10502" TargetMode="External"/><Relationship Id="rId227" Type="http://schemas.openxmlformats.org/officeDocument/2006/relationships/hyperlink" Target="https://w3.stern.nyu.edu/simon/sso_facidx.html?username=alechner" TargetMode="External"/><Relationship Id="rId248" Type="http://schemas.openxmlformats.org/officeDocument/2006/relationships/hyperlink" Target="http://w4.stern.nyu.edu/cfe/reports/10433" TargetMode="External"/><Relationship Id="rId269" Type="http://schemas.openxmlformats.org/officeDocument/2006/relationships/hyperlink" Target="https://w3.stern.nyu.edu/simon/sso_facidx.html?username=rkabalis" TargetMode="External"/><Relationship Id="rId12" Type="http://schemas.openxmlformats.org/officeDocument/2006/relationships/hyperlink" Target="http://w4.stern.nyu.edu/cfe/reports/10488" TargetMode="External"/><Relationship Id="rId33" Type="http://schemas.openxmlformats.org/officeDocument/2006/relationships/hyperlink" Target="http://w4.stern.nyu.edu/cfe/reports/10199" TargetMode="External"/><Relationship Id="rId108" Type="http://schemas.openxmlformats.org/officeDocument/2006/relationships/hyperlink" Target="http://w4.stern.nyu.edu/cfe/reports/10146" TargetMode="External"/><Relationship Id="rId129" Type="http://schemas.openxmlformats.org/officeDocument/2006/relationships/hyperlink" Target="https://w3.stern.nyu.edu/simon/sso_facidx.html?username=skon" TargetMode="External"/><Relationship Id="rId280" Type="http://schemas.openxmlformats.org/officeDocument/2006/relationships/hyperlink" Target="http://w4.stern.nyu.edu/cfe/reports/10131" TargetMode="External"/><Relationship Id="rId315" Type="http://schemas.openxmlformats.org/officeDocument/2006/relationships/hyperlink" Target="https://w3.stern.nyu.edu/simon/sso_facidx.html?username=sgallowa" TargetMode="External"/><Relationship Id="rId336" Type="http://schemas.openxmlformats.org/officeDocument/2006/relationships/hyperlink" Target="https://w3.stern.nyu.edu/simon/sso_facidx.html?username=gsimon" TargetMode="External"/><Relationship Id="rId54" Type="http://schemas.openxmlformats.org/officeDocument/2006/relationships/hyperlink" Target="http://w4.stern.nyu.edu/cfe/reports/10568" TargetMode="External"/><Relationship Id="rId75" Type="http://schemas.openxmlformats.org/officeDocument/2006/relationships/hyperlink" Target="http://w4.stern.nyu.edu/cfe/reports/10541" TargetMode="External"/><Relationship Id="rId96" Type="http://schemas.openxmlformats.org/officeDocument/2006/relationships/hyperlink" Target="http://w4.stern.nyu.edu/cfe/reports/10424" TargetMode="External"/><Relationship Id="rId140" Type="http://schemas.openxmlformats.org/officeDocument/2006/relationships/hyperlink" Target="http://w4.stern.nyu.edu/cfe/reports/10580" TargetMode="External"/><Relationship Id="rId161" Type="http://schemas.openxmlformats.org/officeDocument/2006/relationships/hyperlink" Target="http://w4.stern.nyu.edu/cfe/reports/10129" TargetMode="External"/><Relationship Id="rId182" Type="http://schemas.openxmlformats.org/officeDocument/2006/relationships/hyperlink" Target="https://w3.stern.nyu.edu/simon/sso_facidx.html?username=djuran" TargetMode="External"/><Relationship Id="rId217" Type="http://schemas.openxmlformats.org/officeDocument/2006/relationships/hyperlink" Target="https://w3.stern.nyu.edu/simon/sso_facidx.html?username=rrottner" TargetMode="External"/><Relationship Id="rId6" Type="http://schemas.openxmlformats.org/officeDocument/2006/relationships/hyperlink" Target="http://w4.stern.nyu.edu/cfe/reports/10486" TargetMode="External"/><Relationship Id="rId238" Type="http://schemas.openxmlformats.org/officeDocument/2006/relationships/hyperlink" Target="http://w4.stern.nyu.edu/cfe/reports/10534" TargetMode="External"/><Relationship Id="rId259" Type="http://schemas.openxmlformats.org/officeDocument/2006/relationships/hyperlink" Target="https://w3.stern.nyu.edu/simon/sso_facidx.html?username=aginsber" TargetMode="External"/><Relationship Id="rId23" Type="http://schemas.openxmlformats.org/officeDocument/2006/relationships/hyperlink" Target="http://w4.stern.nyu.edu/cfe/reports/10489" TargetMode="External"/><Relationship Id="rId119" Type="http://schemas.openxmlformats.org/officeDocument/2006/relationships/hyperlink" Target="http://w4.stern.nyu.edu/cfe/reports/10574" TargetMode="External"/><Relationship Id="rId270" Type="http://schemas.openxmlformats.org/officeDocument/2006/relationships/hyperlink" Target="http://w4.stern.nyu.edu/cfe/reports/10511" TargetMode="External"/><Relationship Id="rId291" Type="http://schemas.openxmlformats.org/officeDocument/2006/relationships/hyperlink" Target="http://w4.stern.nyu.edu/cfe/reports/10133" TargetMode="External"/><Relationship Id="rId305" Type="http://schemas.openxmlformats.org/officeDocument/2006/relationships/hyperlink" Target="https://w3.stern.nyu.edu/simon/sso_facidx.html?username=jkruger" TargetMode="External"/><Relationship Id="rId326" Type="http://schemas.openxmlformats.org/officeDocument/2006/relationships/hyperlink" Target="https://w3.stern.nyu.edu/simon/sso_facidx.html?username=terdem" TargetMode="External"/><Relationship Id="rId44" Type="http://schemas.openxmlformats.org/officeDocument/2006/relationships/hyperlink" Target="https://w3.stern.nyu.edu/simon/sso_facidx.html?username=fprovost" TargetMode="External"/><Relationship Id="rId65" Type="http://schemas.openxmlformats.org/officeDocument/2006/relationships/hyperlink" Target="http://w4.stern.nyu.edu/cfe/reports/10163" TargetMode="External"/><Relationship Id="rId86" Type="http://schemas.openxmlformats.org/officeDocument/2006/relationships/hyperlink" Target="https://w3.stern.nyu.edu/simon/sso_facidx.html?username=sbrown" TargetMode="External"/><Relationship Id="rId130" Type="http://schemas.openxmlformats.org/officeDocument/2006/relationships/hyperlink" Target="http://w4.stern.nyu.edu/cfe/reports/10498" TargetMode="External"/><Relationship Id="rId151" Type="http://schemas.openxmlformats.org/officeDocument/2006/relationships/hyperlink" Target="http://w4.stern.nyu.edu/cfe/reports/10127" TargetMode="External"/><Relationship Id="rId172" Type="http://schemas.openxmlformats.org/officeDocument/2006/relationships/hyperlink" Target="https://w3.stern.nyu.edu/simon/sso_facidx.html?username=sstehlik" TargetMode="External"/><Relationship Id="rId193" Type="http://schemas.openxmlformats.org/officeDocument/2006/relationships/hyperlink" Target="http://w4.stern.nyu.edu/cfe/reports/10148" TargetMode="External"/><Relationship Id="rId207" Type="http://schemas.openxmlformats.org/officeDocument/2006/relationships/hyperlink" Target="https://w3.stern.nyu.edu/simon/sso_facidx.html?username=sfreeman" TargetMode="External"/><Relationship Id="rId228" Type="http://schemas.openxmlformats.org/officeDocument/2006/relationships/hyperlink" Target="http://w4.stern.nyu.edu/cfe/reports/10462" TargetMode="External"/><Relationship Id="rId249" Type="http://schemas.openxmlformats.org/officeDocument/2006/relationships/hyperlink" Target="https://w3.stern.nyu.edu/simon/sso_facidx.html?username=jeggers" TargetMode="External"/><Relationship Id="rId13" Type="http://schemas.openxmlformats.org/officeDocument/2006/relationships/hyperlink" Target="https://w3.stern.nyu.edu/simon/sso_facidx.html?username=hfried" TargetMode="External"/><Relationship Id="rId109" Type="http://schemas.openxmlformats.org/officeDocument/2006/relationships/hyperlink" Target="https://w3.stern.nyu.edu/simon/sso_facidx.html?username=rgordon" TargetMode="External"/><Relationship Id="rId260" Type="http://schemas.openxmlformats.org/officeDocument/2006/relationships/hyperlink" Target="http://w4.stern.nyu.edu/cfe/reports/10466" TargetMode="External"/><Relationship Id="rId281" Type="http://schemas.openxmlformats.org/officeDocument/2006/relationships/hyperlink" Target="https://w3.stern.nyu.edu/simon/sso_facidx.html?username=alieberm" TargetMode="External"/><Relationship Id="rId316" Type="http://schemas.openxmlformats.org/officeDocument/2006/relationships/hyperlink" Target="http://w4.stern.nyu.edu/cfe/reports/10514" TargetMode="External"/><Relationship Id="rId337" Type="http://schemas.openxmlformats.org/officeDocument/2006/relationships/hyperlink" Target="http://w4.stern.nyu.edu/cfe/reports/10203" TargetMode="External"/><Relationship Id="rId34" Type="http://schemas.openxmlformats.org/officeDocument/2006/relationships/hyperlink" Target="https://w3.stern.nyu.edu/simon/sso_facidx.html?username=sjones" TargetMode="External"/><Relationship Id="rId55" Type="http://schemas.openxmlformats.org/officeDocument/2006/relationships/hyperlink" Target="https://w3.stern.nyu.edu/simon/sso_facidx.html?username=kschoenh" TargetMode="External"/><Relationship Id="rId76" Type="http://schemas.openxmlformats.org/officeDocument/2006/relationships/hyperlink" Target="https://w3.stern.nyu.edu/simon/sso_facidx.html?username=xgabaix" TargetMode="External"/><Relationship Id="rId97" Type="http://schemas.openxmlformats.org/officeDocument/2006/relationships/hyperlink" Target="https://w3.stern.nyu.edu/simon/sso_facidx.html?username=idsouza" TargetMode="External"/><Relationship Id="rId120" Type="http://schemas.openxmlformats.org/officeDocument/2006/relationships/hyperlink" Target="https://w3.stern.nyu.edu/simon/sso_facidx.html?username=apetajis" TargetMode="External"/><Relationship Id="rId141" Type="http://schemas.openxmlformats.org/officeDocument/2006/relationships/hyperlink" Target="http://w4.stern.nyu.edu/cfe/reports/10153" TargetMode="External"/><Relationship Id="rId7" Type="http://schemas.openxmlformats.org/officeDocument/2006/relationships/hyperlink" Target="https://w3.stern.nyu.edu/simon/sso_facidx.html?username=hfried" TargetMode="External"/><Relationship Id="rId162" Type="http://schemas.openxmlformats.org/officeDocument/2006/relationships/hyperlink" Target="https://w3.stern.nyu.edu/simon/sso_facidx.html?username=dlennard" TargetMode="External"/><Relationship Id="rId183" Type="http://schemas.openxmlformats.org/officeDocument/2006/relationships/hyperlink" Target="http://w4.stern.nyu.edu/cfe/reports/10500" TargetMode="External"/><Relationship Id="rId218" Type="http://schemas.openxmlformats.org/officeDocument/2006/relationships/hyperlink" Target="http://w4.stern.nyu.edu/cfe/reports/10171" TargetMode="External"/><Relationship Id="rId239" Type="http://schemas.openxmlformats.org/officeDocument/2006/relationships/hyperlink" Target="https://w3.stern.nyu.edu/simon/sso_facidx.html?username=mmazzare" TargetMode="External"/><Relationship Id="rId250" Type="http://schemas.openxmlformats.org/officeDocument/2006/relationships/hyperlink" Target="http://w4.stern.nyu.edu/cfe/reports/10434" TargetMode="External"/><Relationship Id="rId271" Type="http://schemas.openxmlformats.org/officeDocument/2006/relationships/hyperlink" Target="https://w3.stern.nyu.edu/simon/sso_facidx.html?username=rkabalis" TargetMode="External"/><Relationship Id="rId292" Type="http://schemas.openxmlformats.org/officeDocument/2006/relationships/hyperlink" Target="https://w3.stern.nyu.edu/simon/sso_facidx.html?username=jkrawitz" TargetMode="External"/><Relationship Id="rId306" Type="http://schemas.openxmlformats.org/officeDocument/2006/relationships/hyperlink" Target="http://w4.stern.nyu.edu/cfe/reports/10513" TargetMode="External"/><Relationship Id="rId24" Type="http://schemas.openxmlformats.org/officeDocument/2006/relationships/hyperlink" Target="https://w3.stern.nyu.edu/simon/sso_facidx.html?username=sjones" TargetMode="External"/><Relationship Id="rId45" Type="http://schemas.openxmlformats.org/officeDocument/2006/relationships/hyperlink" Target="http://w4.stern.nyu.edu/cfe/reports/10419" TargetMode="External"/><Relationship Id="rId66" Type="http://schemas.openxmlformats.org/officeDocument/2006/relationships/hyperlink" Target="https://w3.stern.nyu.edu/simon/sso_facidx.html?username=hmueller" TargetMode="External"/><Relationship Id="rId87" Type="http://schemas.openxmlformats.org/officeDocument/2006/relationships/hyperlink" Target="http://w4.stern.nyu.edu/cfe/reports/10194" TargetMode="External"/><Relationship Id="rId110" Type="http://schemas.openxmlformats.org/officeDocument/2006/relationships/hyperlink" Target="http://w4.stern.nyu.edu/cfe/reports/10142" TargetMode="External"/><Relationship Id="rId131" Type="http://schemas.openxmlformats.org/officeDocument/2006/relationships/hyperlink" Target="https://w3.stern.nyu.edu/simon/sso_facidx.html?username=skon" TargetMode="External"/><Relationship Id="rId327" Type="http://schemas.openxmlformats.org/officeDocument/2006/relationships/hyperlink" Target="http://w4.stern.nyu.edu/cfe/reports/10555" TargetMode="External"/><Relationship Id="rId152" Type="http://schemas.openxmlformats.org/officeDocument/2006/relationships/hyperlink" Target="https://w3.stern.nyu.edu/simon/sso_facidx.html?username=rburns" TargetMode="External"/><Relationship Id="rId173" Type="http://schemas.openxmlformats.org/officeDocument/2006/relationships/hyperlink" Target="http://w4.stern.nyu.edu/cfe/reports/10147" TargetMode="External"/><Relationship Id="rId194" Type="http://schemas.openxmlformats.org/officeDocument/2006/relationships/hyperlink" Target="http://w4.stern.nyu.edu/cfe/reports/10531" TargetMode="External"/><Relationship Id="rId208" Type="http://schemas.openxmlformats.org/officeDocument/2006/relationships/hyperlink" Target="http://w4.stern.nyu.edu/cfe/reports/10503" TargetMode="External"/><Relationship Id="rId229" Type="http://schemas.openxmlformats.org/officeDocument/2006/relationships/hyperlink" Target="https://w3.stern.nyu.edu/simon/sso_facidx.html?username=mmazzare" TargetMode="External"/><Relationship Id="rId240" Type="http://schemas.openxmlformats.org/officeDocument/2006/relationships/hyperlink" Target="http://w4.stern.nyu.edu/cfe/reports/10431" TargetMode="External"/><Relationship Id="rId261" Type="http://schemas.openxmlformats.org/officeDocument/2006/relationships/hyperlink" Target="https://w3.stern.nyu.edu/simon/sso_facidx.html?username=aginsber" TargetMode="External"/><Relationship Id="rId14" Type="http://schemas.openxmlformats.org/officeDocument/2006/relationships/hyperlink" Target="http://w4.stern.nyu.edu/cfe/reports/10140" TargetMode="External"/><Relationship Id="rId35" Type="http://schemas.openxmlformats.org/officeDocument/2006/relationships/hyperlink" Target="http://w4.stern.nyu.edu/cfe/reports/10200" TargetMode="External"/><Relationship Id="rId56" Type="http://schemas.openxmlformats.org/officeDocument/2006/relationships/hyperlink" Target="http://w4.stern.nyu.edu/cfe/reports/10193" TargetMode="External"/><Relationship Id="rId77" Type="http://schemas.openxmlformats.org/officeDocument/2006/relationships/hyperlink" Target="http://w4.stern.nyu.edu/cfe/reports/10572" TargetMode="External"/><Relationship Id="rId100" Type="http://schemas.openxmlformats.org/officeDocument/2006/relationships/hyperlink" Target="http://w4.stern.nyu.edu/cfe/reports/10573" TargetMode="External"/><Relationship Id="rId282" Type="http://schemas.openxmlformats.org/officeDocument/2006/relationships/hyperlink" Target="http://w4.stern.nyu.edu/cfe/reports/10149" TargetMode="External"/><Relationship Id="rId317" Type="http://schemas.openxmlformats.org/officeDocument/2006/relationships/hyperlink" Target="https://w3.stern.nyu.edu/simon/sso_facidx.html?username=mgreenwa" TargetMode="External"/><Relationship Id="rId338" Type="http://schemas.openxmlformats.org/officeDocument/2006/relationships/hyperlink" Target="https://w3.stern.nyu.edu/simon/sso_facidx.html?username=dgode" TargetMode="External"/><Relationship Id="rId8" Type="http://schemas.openxmlformats.org/officeDocument/2006/relationships/hyperlink" Target="http://w4.stern.nyu.edu/cfe/reports/10487" TargetMode="External"/><Relationship Id="rId98" Type="http://schemas.openxmlformats.org/officeDocument/2006/relationships/hyperlink" Target="http://w4.stern.nyu.edu/cfe/reports/10457" TargetMode="External"/><Relationship Id="rId121" Type="http://schemas.openxmlformats.org/officeDocument/2006/relationships/hyperlink" Target="http://w4.stern.nyu.edu/cfe/reports/10575" TargetMode="External"/><Relationship Id="rId142" Type="http://schemas.openxmlformats.org/officeDocument/2006/relationships/hyperlink" Target="https://w3.stern.nyu.edu/simon/sso_facidx.html?username=gokun" TargetMode="External"/><Relationship Id="rId163" Type="http://schemas.openxmlformats.org/officeDocument/2006/relationships/hyperlink" Target="http://w4.stern.nyu.edu/cfe/reports/10460" TargetMode="External"/><Relationship Id="rId184" Type="http://schemas.openxmlformats.org/officeDocument/2006/relationships/hyperlink" Target="https://w3.stern.nyu.edu/simon/sso_facidx.html?username=lriccio" TargetMode="External"/><Relationship Id="rId219" Type="http://schemas.openxmlformats.org/officeDocument/2006/relationships/hyperlink" Target="https://w3.stern.nyu.edu/simon/sso_facidx.html?username=rrottner" TargetMode="External"/><Relationship Id="rId230" Type="http://schemas.openxmlformats.org/officeDocument/2006/relationships/hyperlink" Target="http://w4.stern.nyu.edu/cfe/reports/10585" TargetMode="External"/><Relationship Id="rId251" Type="http://schemas.openxmlformats.org/officeDocument/2006/relationships/hyperlink" Target="https://w3.stern.nyu.edu/simon/sso_facidx.html?username=gokun" TargetMode="External"/><Relationship Id="rId25" Type="http://schemas.openxmlformats.org/officeDocument/2006/relationships/hyperlink" Target="http://w4.stern.nyu.edu/cfe/reports/10567" TargetMode="External"/><Relationship Id="rId46" Type="http://schemas.openxmlformats.org/officeDocument/2006/relationships/hyperlink" Target="http://w4.stern.nyu.edu/cfe/reports/10492" TargetMode="External"/><Relationship Id="rId67" Type="http://schemas.openxmlformats.org/officeDocument/2006/relationships/hyperlink" Target="http://w4.stern.nyu.edu/cfe/reports/10169" TargetMode="External"/><Relationship Id="rId116" Type="http://schemas.openxmlformats.org/officeDocument/2006/relationships/hyperlink" Target="https://w3.stern.nyu.edu/simon/sso_facidx.html?username=vacharya" TargetMode="External"/><Relationship Id="rId137" Type="http://schemas.openxmlformats.org/officeDocument/2006/relationships/hyperlink" Target="https://w3.stern.nyu.edu/simon/sso_facidx.html?username=grosenfe" TargetMode="External"/><Relationship Id="rId158" Type="http://schemas.openxmlformats.org/officeDocument/2006/relationships/hyperlink" Target="http://w4.stern.nyu.edu/cfe/reports/10156" TargetMode="External"/><Relationship Id="rId272" Type="http://schemas.openxmlformats.org/officeDocument/2006/relationships/hyperlink" Target="http://w4.stern.nyu.edu/cfe/reports/10552" TargetMode="External"/><Relationship Id="rId293" Type="http://schemas.openxmlformats.org/officeDocument/2006/relationships/hyperlink" Target="http://w4.stern.nyu.edu/cfe/reports/10437" TargetMode="External"/><Relationship Id="rId302" Type="http://schemas.openxmlformats.org/officeDocument/2006/relationships/hyperlink" Target="http://w4.stern.nyu.edu/cfe/reports/10512" TargetMode="External"/><Relationship Id="rId307" Type="http://schemas.openxmlformats.org/officeDocument/2006/relationships/hyperlink" Target="https://w3.stern.nyu.edu/simon/sso_facidx.html?username=mgreenwa" TargetMode="External"/><Relationship Id="rId323" Type="http://schemas.openxmlformats.org/officeDocument/2006/relationships/hyperlink" Target="http://w4.stern.nyu.edu/cfe/reports/10593" TargetMode="External"/><Relationship Id="rId328" Type="http://schemas.openxmlformats.org/officeDocument/2006/relationships/hyperlink" Target="https://w3.stern.nyu.edu/simon/sso_facidx.html?username=vmorwitz" TargetMode="External"/><Relationship Id="rId344" Type="http://schemas.openxmlformats.org/officeDocument/2006/relationships/hyperlink" Target="https://w3.stern.nyu.edu/simon/sso_facidx.html?username=rhendler" TargetMode="External"/><Relationship Id="rId20" Type="http://schemas.openxmlformats.org/officeDocument/2006/relationships/hyperlink" Target="https://w3.stern.nyu.edu/simon/sso_facidx.html?username=dgode" TargetMode="External"/><Relationship Id="rId41" Type="http://schemas.openxmlformats.org/officeDocument/2006/relationships/hyperlink" Target="http://w4.stern.nyu.edu/cfe/reports/10417" TargetMode="External"/><Relationship Id="rId62" Type="http://schemas.openxmlformats.org/officeDocument/2006/relationships/hyperlink" Target="https://w3.stern.nyu.edu/simon/sso_facidx.html?username=aschmeit" TargetMode="External"/><Relationship Id="rId83" Type="http://schemas.openxmlformats.org/officeDocument/2006/relationships/hyperlink" Target="http://w4.stern.nyu.edu/cfe/reports/10544" TargetMode="External"/><Relationship Id="rId88" Type="http://schemas.openxmlformats.org/officeDocument/2006/relationships/hyperlink" Target="https://w3.stern.nyu.edu/simon/sso_facidx.html?username=wboudry" TargetMode="External"/><Relationship Id="rId111" Type="http://schemas.openxmlformats.org/officeDocument/2006/relationships/hyperlink" Target="https://w3.stern.nyu.edu/simon/sso_facidx.html?username=cmcgill" TargetMode="External"/><Relationship Id="rId132" Type="http://schemas.openxmlformats.org/officeDocument/2006/relationships/hyperlink" Target="http://w4.stern.nyu.edu/cfe/reports/10577" TargetMode="External"/><Relationship Id="rId153" Type="http://schemas.openxmlformats.org/officeDocument/2006/relationships/hyperlink" Target="http://w4.stern.nyu.edu/cfe/reports/10427" TargetMode="External"/><Relationship Id="rId174" Type="http://schemas.openxmlformats.org/officeDocument/2006/relationships/hyperlink" Target="https://w3.stern.nyu.edu/simon/sso_facidx.html?username=awolff" TargetMode="External"/><Relationship Id="rId179" Type="http://schemas.openxmlformats.org/officeDocument/2006/relationships/hyperlink" Target="http://w4.stern.nyu.edu/cfe/reports/10581" TargetMode="External"/><Relationship Id="rId195" Type="http://schemas.openxmlformats.org/officeDocument/2006/relationships/hyperlink" Target="https://w3.stern.nyu.edu/simon/sso_facidx.html?username=sfreeman" TargetMode="External"/><Relationship Id="rId209" Type="http://schemas.openxmlformats.org/officeDocument/2006/relationships/hyperlink" Target="https://w3.stern.nyu.edu/simon/sso_facidx.html?username=swelling" TargetMode="External"/><Relationship Id="rId190" Type="http://schemas.openxmlformats.org/officeDocument/2006/relationships/hyperlink" Target="https://w3.stern.nyu.edu/simon/sso_facidx.html?username=gvulcano" TargetMode="External"/><Relationship Id="rId204" Type="http://schemas.openxmlformats.org/officeDocument/2006/relationships/hyperlink" Target="http://w4.stern.nyu.edu/cfe/reports/10143" TargetMode="External"/><Relationship Id="rId220" Type="http://schemas.openxmlformats.org/officeDocument/2006/relationships/hyperlink" Target="http://w4.stern.nyu.edu/cfe/reports/10584" TargetMode="External"/><Relationship Id="rId225" Type="http://schemas.openxmlformats.org/officeDocument/2006/relationships/hyperlink" Target="https://w3.stern.nyu.edu/simon/sso_facidx.html?username=vsrivats" TargetMode="External"/><Relationship Id="rId241" Type="http://schemas.openxmlformats.org/officeDocument/2006/relationships/hyperlink" Target="https://w3.stern.nyu.edu/simon/sso_facidx.html?username=hstuart" TargetMode="External"/><Relationship Id="rId246" Type="http://schemas.openxmlformats.org/officeDocument/2006/relationships/hyperlink" Target="http://w4.stern.nyu.edu/cfe/reports/10432" TargetMode="External"/><Relationship Id="rId267" Type="http://schemas.openxmlformats.org/officeDocument/2006/relationships/hyperlink" Target="https://w3.stern.nyu.edu/simon/sso_facidx.html?username=fmillike" TargetMode="External"/><Relationship Id="rId288" Type="http://schemas.openxmlformats.org/officeDocument/2006/relationships/hyperlink" Target="https://w3.stern.nyu.edu/simon/sso_facidx.html?username=gfurman" TargetMode="External"/><Relationship Id="rId15" Type="http://schemas.openxmlformats.org/officeDocument/2006/relationships/hyperlink" Target="http://w4.stern.nyu.edu/cfe/reports/10180" TargetMode="External"/><Relationship Id="rId36" Type="http://schemas.openxmlformats.org/officeDocument/2006/relationships/hyperlink" Target="https://w3.stern.nyu.edu/simon/sso_facidx.html?username=amaindir" TargetMode="External"/><Relationship Id="rId57" Type="http://schemas.openxmlformats.org/officeDocument/2006/relationships/hyperlink" Target="http://w4.stern.nyu.edu/cfe/reports/10420" TargetMode="External"/><Relationship Id="rId106" Type="http://schemas.openxmlformats.org/officeDocument/2006/relationships/hyperlink" Target="https://w3.stern.nyu.edu/simon/sso_facidx.html?username=jbiggs" TargetMode="External"/><Relationship Id="rId127" Type="http://schemas.openxmlformats.org/officeDocument/2006/relationships/hyperlink" Target="https://w3.stern.nyu.edu/simon/sso_facidx.html?username=skon" TargetMode="External"/><Relationship Id="rId262" Type="http://schemas.openxmlformats.org/officeDocument/2006/relationships/hyperlink" Target="http://w4.stern.nyu.edu/cfe/reports/10589" TargetMode="External"/><Relationship Id="rId283" Type="http://schemas.openxmlformats.org/officeDocument/2006/relationships/hyperlink" Target="https://w3.stern.nyu.edu/simon/sso_facidx.html?username=alieberm" TargetMode="External"/><Relationship Id="rId313" Type="http://schemas.openxmlformats.org/officeDocument/2006/relationships/hyperlink" Target="https://w3.stern.nyu.edu/simon/sso_facidx.html?username=jeberhar" TargetMode="External"/><Relationship Id="rId318" Type="http://schemas.openxmlformats.org/officeDocument/2006/relationships/hyperlink" Target="http://w4.stern.nyu.edu/cfe/reports/10440" TargetMode="External"/><Relationship Id="rId339" Type="http://schemas.openxmlformats.org/officeDocument/2006/relationships/hyperlink" Target="http://w4.stern.nyu.edu/cfe/reports/10166" TargetMode="External"/><Relationship Id="rId10" Type="http://schemas.openxmlformats.org/officeDocument/2006/relationships/hyperlink" Target="http://w4.stern.nyu.edu/cfe/reports/10416" TargetMode="External"/><Relationship Id="rId31" Type="http://schemas.openxmlformats.org/officeDocument/2006/relationships/hyperlink" Target="http://w4.stern.nyu.edu/cfe/reports/10198" TargetMode="External"/><Relationship Id="rId52" Type="http://schemas.openxmlformats.org/officeDocument/2006/relationships/hyperlink" Target="http://w4.stern.nyu.edu/cfe/reports/10145" TargetMode="External"/><Relationship Id="rId73" Type="http://schemas.openxmlformats.org/officeDocument/2006/relationships/hyperlink" Target="http://w4.stern.nyu.edu/cfe/reports/10571" TargetMode="External"/><Relationship Id="rId78" Type="http://schemas.openxmlformats.org/officeDocument/2006/relationships/hyperlink" Target="https://w3.stern.nyu.edu/simon/sso_facidx.html?username=cmurphy" TargetMode="External"/><Relationship Id="rId94" Type="http://schemas.openxmlformats.org/officeDocument/2006/relationships/hyperlink" Target="http://w4.stern.nyu.edu/cfe/reports/10423" TargetMode="External"/><Relationship Id="rId99" Type="http://schemas.openxmlformats.org/officeDocument/2006/relationships/hyperlink" Target="http://w4.stern.nyu.edu/cfe/reports/10456" TargetMode="External"/><Relationship Id="rId101" Type="http://schemas.openxmlformats.org/officeDocument/2006/relationships/hyperlink" Target="http://w4.stern.nyu.edu/cfe/reports/10124" TargetMode="External"/><Relationship Id="rId122" Type="http://schemas.openxmlformats.org/officeDocument/2006/relationships/hyperlink" Target="https://w3.stern.nyu.edu/simon/sso_facidx.html?username=apetajis" TargetMode="External"/><Relationship Id="rId143" Type="http://schemas.openxmlformats.org/officeDocument/2006/relationships/hyperlink" Target="http://w4.stern.nyu.edu/cfe/reports/10426" TargetMode="External"/><Relationship Id="rId148" Type="http://schemas.openxmlformats.org/officeDocument/2006/relationships/hyperlink" Target="https://w3.stern.nyu.edu/simon/sso_facidx.html?username=ktandon" TargetMode="External"/><Relationship Id="rId164" Type="http://schemas.openxmlformats.org/officeDocument/2006/relationships/hyperlink" Target="https://w3.stern.nyu.edu/simon/sso_facidx.html?username=ischenkl" TargetMode="External"/><Relationship Id="rId169" Type="http://schemas.openxmlformats.org/officeDocument/2006/relationships/hyperlink" Target="http://w4.stern.nyu.edu/cfe/reports/10428" TargetMode="External"/><Relationship Id="rId185" Type="http://schemas.openxmlformats.org/officeDocument/2006/relationships/hyperlink" Target="http://w4.stern.nyu.edu/cfe/reports/10429" TargetMode="External"/><Relationship Id="rId334" Type="http://schemas.openxmlformats.org/officeDocument/2006/relationships/hyperlink" Target="https://w3.stern.nyu.edu/simon/sso_facidx.html?username=atenenbe" TargetMode="External"/><Relationship Id="rId4" Type="http://schemas.openxmlformats.org/officeDocument/2006/relationships/hyperlink" Target="http://w4.stern.nyu.edu/cfe/reports/10525" TargetMode="External"/><Relationship Id="rId9" Type="http://schemas.openxmlformats.org/officeDocument/2006/relationships/hyperlink" Target="https://w3.stern.nyu.edu/simon/sso_facidx.html?username=hfried" TargetMode="External"/><Relationship Id="rId180" Type="http://schemas.openxmlformats.org/officeDocument/2006/relationships/hyperlink" Target="https://w3.stern.nyu.edu/simon/sso_facidx.html?username=djuran" TargetMode="External"/><Relationship Id="rId210" Type="http://schemas.openxmlformats.org/officeDocument/2006/relationships/hyperlink" Target="http://w4.stern.nyu.edu/cfe/reports/10583" TargetMode="External"/><Relationship Id="rId215" Type="http://schemas.openxmlformats.org/officeDocument/2006/relationships/hyperlink" Target="https://w3.stern.nyu.edu/simon/sso_facidx.html?username=gokun" TargetMode="External"/><Relationship Id="rId236" Type="http://schemas.openxmlformats.org/officeDocument/2006/relationships/hyperlink" Target="http://w4.stern.nyu.edu/cfe/reports/10533" TargetMode="External"/><Relationship Id="rId257" Type="http://schemas.openxmlformats.org/officeDocument/2006/relationships/hyperlink" Target="https://w3.stern.nyu.edu/simon/sso_facidx.html?username=jkickul" TargetMode="External"/><Relationship Id="rId278" Type="http://schemas.openxmlformats.org/officeDocument/2006/relationships/hyperlink" Target="http://w4.stern.nyu.edu/cfe/reports/10435" TargetMode="External"/><Relationship Id="rId26" Type="http://schemas.openxmlformats.org/officeDocument/2006/relationships/hyperlink" Target="https://w3.stern.nyu.edu/simon/sso_facidx.html?username=sryan" TargetMode="External"/><Relationship Id="rId231" Type="http://schemas.openxmlformats.org/officeDocument/2006/relationships/hyperlink" Target="https://w3.stern.nyu.edu/simon/sso_facidx.html?username=smarcian" TargetMode="External"/><Relationship Id="rId252" Type="http://schemas.openxmlformats.org/officeDocument/2006/relationships/hyperlink" Target="http://w4.stern.nyu.edu/cfe/reports/10465" TargetMode="External"/><Relationship Id="rId273" Type="http://schemas.openxmlformats.org/officeDocument/2006/relationships/hyperlink" Target="https://w3.stern.nyu.edu/simon/sso_facidx.html?username=rdurand" TargetMode="External"/><Relationship Id="rId294" Type="http://schemas.openxmlformats.org/officeDocument/2006/relationships/hyperlink" Target="https://w3.stern.nyu.edu/simon/sso_facidx.html?username=mgoodman" TargetMode="External"/><Relationship Id="rId308" Type="http://schemas.openxmlformats.org/officeDocument/2006/relationships/hyperlink" Target="http://w4.stern.nyu.edu/cfe/reports/10591" TargetMode="External"/><Relationship Id="rId329" Type="http://schemas.openxmlformats.org/officeDocument/2006/relationships/hyperlink" Target="http://w4.stern.nyu.edu/cfe/reports/10175" TargetMode="External"/><Relationship Id="rId47" Type="http://schemas.openxmlformats.org/officeDocument/2006/relationships/hyperlink" Target="https://w3.stern.nyu.edu/simon/sso_facidx.html?username=bdonefer" TargetMode="External"/><Relationship Id="rId68" Type="http://schemas.openxmlformats.org/officeDocument/2006/relationships/hyperlink" Target="http://w4.stern.nyu.edu/cfe/reports/10527" TargetMode="External"/><Relationship Id="rId89" Type="http://schemas.openxmlformats.org/officeDocument/2006/relationships/hyperlink" Target="http://w4.stern.nyu.edu/cfe/reports/10528" TargetMode="External"/><Relationship Id="rId112" Type="http://schemas.openxmlformats.org/officeDocument/2006/relationships/hyperlink" Target="http://w4.stern.nyu.edu/cfe/reports/10494" TargetMode="External"/><Relationship Id="rId133" Type="http://schemas.openxmlformats.org/officeDocument/2006/relationships/hyperlink" Target="https://w3.stern.nyu.edu/simon/sso_facidx.html?username=asangvin" TargetMode="External"/><Relationship Id="rId154" Type="http://schemas.openxmlformats.org/officeDocument/2006/relationships/hyperlink" Target="https://w3.stern.nyu.edu/simon/sso_facidx.html?username=rburns" TargetMode="External"/><Relationship Id="rId175" Type="http://schemas.openxmlformats.org/officeDocument/2006/relationships/hyperlink" Target="http://w4.stern.nyu.edu/cfe/reports/10461" TargetMode="External"/><Relationship Id="rId340" Type="http://schemas.openxmlformats.org/officeDocument/2006/relationships/hyperlink" Target="https://w3.stern.nyu.edu/simon/sso_facidx.html?username=dgode" TargetMode="External"/><Relationship Id="rId196" Type="http://schemas.openxmlformats.org/officeDocument/2006/relationships/hyperlink" Target="http://w4.stern.nyu.edu/cfe/reports/10112" TargetMode="External"/><Relationship Id="rId200" Type="http://schemas.openxmlformats.org/officeDocument/2006/relationships/hyperlink" Target="http://w4.stern.nyu.edu/cfe/reports/10135" TargetMode="External"/><Relationship Id="rId16" Type="http://schemas.openxmlformats.org/officeDocument/2006/relationships/hyperlink" Target="https://w3.stern.nyu.edu/simon/sso_facidx.html?username=dgode" TargetMode="External"/><Relationship Id="rId221" Type="http://schemas.openxmlformats.org/officeDocument/2006/relationships/hyperlink" Target="https://w3.stern.nyu.edu/simon/sso_facidx.html?username=gokun" TargetMode="External"/><Relationship Id="rId242" Type="http://schemas.openxmlformats.org/officeDocument/2006/relationships/hyperlink" Target="http://w4.stern.nyu.edu/cfe/reports/10587" TargetMode="External"/><Relationship Id="rId263" Type="http://schemas.openxmlformats.org/officeDocument/2006/relationships/hyperlink" Target="https://w3.stern.nyu.edu/simon/sso_facidx.html?username=jkickul" TargetMode="External"/><Relationship Id="rId284" Type="http://schemas.openxmlformats.org/officeDocument/2006/relationships/hyperlink" Target="http://w4.stern.nyu.edu/cfe/reports/10132" TargetMode="External"/><Relationship Id="rId319" Type="http://schemas.openxmlformats.org/officeDocument/2006/relationships/hyperlink" Target="http://w4.stern.nyu.edu/cfe/reports/10515" TargetMode="External"/><Relationship Id="rId37" Type="http://schemas.openxmlformats.org/officeDocument/2006/relationships/hyperlink" Target="http://w4.stern.nyu.edu/cfe/reports/10201" TargetMode="External"/><Relationship Id="rId58" Type="http://schemas.openxmlformats.org/officeDocument/2006/relationships/hyperlink" Target="https://w3.stern.nyu.edu/simon/sso_facidx.html?username=sbowmake" TargetMode="External"/><Relationship Id="rId79" Type="http://schemas.openxmlformats.org/officeDocument/2006/relationships/hyperlink" Target="http://w4.stern.nyu.edu/cfe/reports/10493" TargetMode="External"/><Relationship Id="rId102" Type="http://schemas.openxmlformats.org/officeDocument/2006/relationships/hyperlink" Target="https://w3.stern.nyu.edu/simon/sso_facidx.html?username=amarcian" TargetMode="External"/><Relationship Id="rId123" Type="http://schemas.openxmlformats.org/officeDocument/2006/relationships/hyperlink" Target="http://w4.stern.nyu.edu/cfe/reports/10576" TargetMode="External"/><Relationship Id="rId144" Type="http://schemas.openxmlformats.org/officeDocument/2006/relationships/hyperlink" Target="https://w3.stern.nyu.edu/simon/sso_facidx.html?username=iwalter" TargetMode="External"/><Relationship Id="rId330" Type="http://schemas.openxmlformats.org/officeDocument/2006/relationships/hyperlink" Target="https://w3.stern.nyu.edu/simon/sso_facidx.html?username=jsimonof" TargetMode="External"/><Relationship Id="rId90" Type="http://schemas.openxmlformats.org/officeDocument/2006/relationships/hyperlink" Target="https://w3.stern.nyu.edu/simon/sso_facidx.html?username=amarcian" TargetMode="External"/><Relationship Id="rId165" Type="http://schemas.openxmlformats.org/officeDocument/2006/relationships/hyperlink" Target="http://w4.stern.nyu.edu/cfe/reports/10157" TargetMode="External"/><Relationship Id="rId186" Type="http://schemas.openxmlformats.org/officeDocument/2006/relationships/hyperlink" Target="https://w3.stern.nyu.edu/simon/sso_facidx.html?username=hchernof" TargetMode="External"/><Relationship Id="rId211" Type="http://schemas.openxmlformats.org/officeDocument/2006/relationships/hyperlink" Target="https://w3.stern.nyu.edu/simon/sso_facidx.html?username=gokun" TargetMode="External"/><Relationship Id="rId232" Type="http://schemas.openxmlformats.org/officeDocument/2006/relationships/hyperlink" Target="http://w4.stern.nyu.edu/cfe/reports/10586" TargetMode="External"/><Relationship Id="rId253" Type="http://schemas.openxmlformats.org/officeDocument/2006/relationships/hyperlink" Target="https://w3.stern.nyu.edu/simon/sso_facidx.html?username=gokun" TargetMode="External"/><Relationship Id="rId274" Type="http://schemas.openxmlformats.org/officeDocument/2006/relationships/hyperlink" Target="http://w4.stern.nyu.edu/cfe/reports/10553" TargetMode="External"/><Relationship Id="rId295" Type="http://schemas.openxmlformats.org/officeDocument/2006/relationships/hyperlink" Target="http://w4.stern.nyu.edu/cfe/reports/10438" TargetMode="External"/><Relationship Id="rId309" Type="http://schemas.openxmlformats.org/officeDocument/2006/relationships/hyperlink" Target="https://w3.stern.nyu.edu/simon/sso_facidx.html?username=jczepiel" TargetMode="External"/><Relationship Id="rId27" Type="http://schemas.openxmlformats.org/officeDocument/2006/relationships/hyperlink" Target="http://w4.stern.nyu.edu/cfe/reports/10490" TargetMode="External"/><Relationship Id="rId48" Type="http://schemas.openxmlformats.org/officeDocument/2006/relationships/hyperlink" Target="http://w4.stern.nyu.edu/cfe/reports/10539" TargetMode="External"/><Relationship Id="rId69" Type="http://schemas.openxmlformats.org/officeDocument/2006/relationships/hyperlink" Target="http://w4.stern.nyu.edu/cfe/reports/10570" TargetMode="External"/><Relationship Id="rId113" Type="http://schemas.openxmlformats.org/officeDocument/2006/relationships/hyperlink" Target="http://w4.stern.nyu.edu/cfe/reports/10495" TargetMode="External"/><Relationship Id="rId134" Type="http://schemas.openxmlformats.org/officeDocument/2006/relationships/hyperlink" Target="http://w4.stern.nyu.edu/cfe/reports/10195" TargetMode="External"/><Relationship Id="rId320" Type="http://schemas.openxmlformats.org/officeDocument/2006/relationships/hyperlink" Target="https://w3.stern.nyu.edu/simon/sso_facidx.html?username=hkleinbe" TargetMode="External"/><Relationship Id="rId80" Type="http://schemas.openxmlformats.org/officeDocument/2006/relationships/hyperlink" Target="https://w3.stern.nyu.edu/simon/sso_facidx.html?username=cmurphy" TargetMode="External"/><Relationship Id="rId155" Type="http://schemas.openxmlformats.org/officeDocument/2006/relationships/hyperlink" Target="http://w4.stern.nyu.edu/cfe/reports/10110" TargetMode="External"/><Relationship Id="rId176" Type="http://schemas.openxmlformats.org/officeDocument/2006/relationships/hyperlink" Target="https://w3.stern.nyu.edu/simon/sso_facidx.html?username=htaparia" TargetMode="External"/><Relationship Id="rId197" Type="http://schemas.openxmlformats.org/officeDocument/2006/relationships/hyperlink" Target="https://w3.stern.nyu.edu/simon/sso_facidx.html?username=zshapira" TargetMode="External"/><Relationship Id="rId341" Type="http://schemas.openxmlformats.org/officeDocument/2006/relationships/hyperlink" Target="http://w4.stern.nyu.edu/cfe/reports/10594" TargetMode="External"/><Relationship Id="rId201" Type="http://schemas.openxmlformats.org/officeDocument/2006/relationships/hyperlink" Target="https://w3.stern.nyu.edu/simon/sso_facidx.html?username=dchugh" TargetMode="External"/><Relationship Id="rId222" Type="http://schemas.openxmlformats.org/officeDocument/2006/relationships/hyperlink" Target="http://w4.stern.nyu.edu/cfe/reports/10506" TargetMode="External"/><Relationship Id="rId243" Type="http://schemas.openxmlformats.org/officeDocument/2006/relationships/hyperlink" Target="https://w3.stern.nyu.edu/simon/sso_facidx.html?username=hstuart" TargetMode="External"/><Relationship Id="rId264" Type="http://schemas.openxmlformats.org/officeDocument/2006/relationships/hyperlink" Target="http://w4.stern.nyu.edu/cfe/reports/10535" TargetMode="External"/><Relationship Id="rId285" Type="http://schemas.openxmlformats.org/officeDocument/2006/relationships/hyperlink" Target="http://w4.stern.nyu.edu/cfe/reports/10138" TargetMode="External"/><Relationship Id="rId17" Type="http://schemas.openxmlformats.org/officeDocument/2006/relationships/hyperlink" Target="http://w4.stern.nyu.edu/cfe/reports/10181" TargetMode="External"/><Relationship Id="rId38" Type="http://schemas.openxmlformats.org/officeDocument/2006/relationships/hyperlink" Target="https://w3.stern.nyu.edu/simon/sso_facidx.html?username=fchoi" TargetMode="External"/><Relationship Id="rId59" Type="http://schemas.openxmlformats.org/officeDocument/2006/relationships/hyperlink" Target="http://w4.stern.nyu.edu/cfe/reports/10540" TargetMode="External"/><Relationship Id="rId103" Type="http://schemas.openxmlformats.org/officeDocument/2006/relationships/hyperlink" Target="http://w4.stern.nyu.edu/cfe/reports/10125" TargetMode="External"/><Relationship Id="rId124" Type="http://schemas.openxmlformats.org/officeDocument/2006/relationships/hyperlink" Target="https://w3.stern.nyu.edu/simon/sso_facidx.html?username=adamodar" TargetMode="External"/><Relationship Id="rId310" Type="http://schemas.openxmlformats.org/officeDocument/2006/relationships/hyperlink" Target="http://w4.stern.nyu.edu/cfe/reports/10439" TargetMode="External"/><Relationship Id="rId70" Type="http://schemas.openxmlformats.org/officeDocument/2006/relationships/hyperlink" Target="https://w3.stern.nyu.edu/simon/sso_facidx.html?username=dyermack" TargetMode="External"/><Relationship Id="rId91" Type="http://schemas.openxmlformats.org/officeDocument/2006/relationships/hyperlink" Target="http://w4.stern.nyu.edu/cfe/reports/10141" TargetMode="External"/><Relationship Id="rId145" Type="http://schemas.openxmlformats.org/officeDocument/2006/relationships/hyperlink" Target="http://w4.stern.nyu.edu/cfe/reports/10425" TargetMode="External"/><Relationship Id="rId166" Type="http://schemas.openxmlformats.org/officeDocument/2006/relationships/hyperlink" Target="https://w3.stern.nyu.edu/simon/sso_facidx.html?username=pbower" TargetMode="External"/><Relationship Id="rId187" Type="http://schemas.openxmlformats.org/officeDocument/2006/relationships/hyperlink" Target="http://w4.stern.nyu.edu/cfe/reports/10548" TargetMode="External"/><Relationship Id="rId331" Type="http://schemas.openxmlformats.org/officeDocument/2006/relationships/hyperlink" Target="http://w4.stern.nyu.edu/cfe/reports/10441" TargetMode="External"/><Relationship Id="rId1" Type="http://schemas.openxmlformats.org/officeDocument/2006/relationships/hyperlink" Target="http://w4.stern.nyu.edu/cfe/reports/10105" TargetMode="External"/><Relationship Id="rId212" Type="http://schemas.openxmlformats.org/officeDocument/2006/relationships/hyperlink" Target="http://w4.stern.nyu.edu/cfe/reports/10504" TargetMode="External"/><Relationship Id="rId233" Type="http://schemas.openxmlformats.org/officeDocument/2006/relationships/hyperlink" Target="https://w3.stern.nyu.edu/simon/sso_facidx.html?username=smarcian" TargetMode="External"/><Relationship Id="rId254" Type="http://schemas.openxmlformats.org/officeDocument/2006/relationships/hyperlink" Target="http://w4.stern.nyu.edu/cfe/reports/10588" TargetMode="External"/><Relationship Id="rId28" Type="http://schemas.openxmlformats.org/officeDocument/2006/relationships/hyperlink" Target="https://w3.stern.nyu.edu/simon/sso_facidx.html?username=jbilders" TargetMode="External"/><Relationship Id="rId49" Type="http://schemas.openxmlformats.org/officeDocument/2006/relationships/hyperlink" Target="https://w3.stern.nyu.edu/simon/sso_facidx.html?username=fprovost" TargetMode="External"/><Relationship Id="rId114" Type="http://schemas.openxmlformats.org/officeDocument/2006/relationships/hyperlink" Target="https://w3.stern.nyu.edu/simon/sso_facidx.html?username=vacharya" TargetMode="External"/><Relationship Id="rId275" Type="http://schemas.openxmlformats.org/officeDocument/2006/relationships/hyperlink" Target="http://w4.stern.nyu.edu/cfe/reports/10136" TargetMode="External"/><Relationship Id="rId296" Type="http://schemas.openxmlformats.org/officeDocument/2006/relationships/hyperlink" Target="https://w3.stern.nyu.edu/simon/sso_facidx.html?username=mgoodman" TargetMode="External"/><Relationship Id="rId300" Type="http://schemas.openxmlformats.org/officeDocument/2006/relationships/hyperlink" Target="http://w4.stern.nyu.edu/cfe/reports/10603" TargetMode="External"/><Relationship Id="rId60" Type="http://schemas.openxmlformats.org/officeDocument/2006/relationships/hyperlink" Target="https://w3.stern.nyu.edu/simon/sso_facidx.html?username=acollard" TargetMode="External"/><Relationship Id="rId81" Type="http://schemas.openxmlformats.org/officeDocument/2006/relationships/hyperlink" Target="http://w4.stern.nyu.edu/cfe/reports/10455" TargetMode="External"/><Relationship Id="rId135" Type="http://schemas.openxmlformats.org/officeDocument/2006/relationships/hyperlink" Target="https://w3.stern.nyu.edu/simon/sso_facidx.html?username=asangvin" TargetMode="External"/><Relationship Id="rId156" Type="http://schemas.openxmlformats.org/officeDocument/2006/relationships/hyperlink" Target="http://w4.stern.nyu.edu/cfe/reports/10111" TargetMode="External"/><Relationship Id="rId177" Type="http://schemas.openxmlformats.org/officeDocument/2006/relationships/hyperlink" Target="http://w4.stern.nyu.edu/cfe/reports/10530" TargetMode="External"/><Relationship Id="rId198" Type="http://schemas.openxmlformats.org/officeDocument/2006/relationships/hyperlink" Target="http://w4.stern.nyu.edu/cfe/reports/10130" TargetMode="External"/><Relationship Id="rId321" Type="http://schemas.openxmlformats.org/officeDocument/2006/relationships/hyperlink" Target="http://w4.stern.nyu.edu/cfe/reports/10516" TargetMode="External"/><Relationship Id="rId342" Type="http://schemas.openxmlformats.org/officeDocument/2006/relationships/hyperlink" Target="https://w3.stern.nyu.edu/simon/sso_facidx.html?username=jcaldero" TargetMode="External"/><Relationship Id="rId202" Type="http://schemas.openxmlformats.org/officeDocument/2006/relationships/hyperlink" Target="http://w4.stern.nyu.edu/cfe/reports/10501" TargetMode="External"/><Relationship Id="rId223" Type="http://schemas.openxmlformats.org/officeDocument/2006/relationships/hyperlink" Target="https://w3.stern.nyu.edu/simon/sso_facidx.html?username=gokun" TargetMode="External"/><Relationship Id="rId244" Type="http://schemas.openxmlformats.org/officeDocument/2006/relationships/hyperlink" Target="http://w4.stern.nyu.edu/cfe/reports/10464" TargetMode="External"/><Relationship Id="rId18" Type="http://schemas.openxmlformats.org/officeDocument/2006/relationships/hyperlink" Target="https://w3.stern.nyu.edu/simon/sso_facidx.html?username=dgode" TargetMode="External"/><Relationship Id="rId39" Type="http://schemas.openxmlformats.org/officeDocument/2006/relationships/hyperlink" Target="http://w4.stern.nyu.edu/cfe/reports/10453" TargetMode="External"/><Relationship Id="rId265" Type="http://schemas.openxmlformats.org/officeDocument/2006/relationships/hyperlink" Target="https://w3.stern.nyu.edu/simon/sso_facidx.html?username=gcattani" TargetMode="External"/><Relationship Id="rId286" Type="http://schemas.openxmlformats.org/officeDocument/2006/relationships/hyperlink" Target="https://w3.stern.nyu.edu/simon/sso_facidx.html?username=dlesh" TargetMode="External"/><Relationship Id="rId50" Type="http://schemas.openxmlformats.org/officeDocument/2006/relationships/hyperlink" Target="http://w4.stern.nyu.edu/cfe/reports/10454" TargetMode="External"/><Relationship Id="rId104" Type="http://schemas.openxmlformats.org/officeDocument/2006/relationships/hyperlink" Target="https://w3.stern.nyu.edu/simon/sso_facidx.html?username=idsouza" TargetMode="External"/><Relationship Id="rId125" Type="http://schemas.openxmlformats.org/officeDocument/2006/relationships/hyperlink" Target="http://w4.stern.nyu.edu/cfe/reports/10496" TargetMode="External"/><Relationship Id="rId146" Type="http://schemas.openxmlformats.org/officeDocument/2006/relationships/hyperlink" Target="https://w3.stern.nyu.edu/simon/sso_facidx.html?username=rsmith" TargetMode="External"/><Relationship Id="rId167" Type="http://schemas.openxmlformats.org/officeDocument/2006/relationships/hyperlink" Target="http://w4.stern.nyu.edu/cfe/reports/10102" TargetMode="External"/><Relationship Id="rId188" Type="http://schemas.openxmlformats.org/officeDocument/2006/relationships/hyperlink" Target="https://w3.stern.nyu.edu/simon/sso_facidx.html?username=jreed" TargetMode="External"/><Relationship Id="rId311" Type="http://schemas.openxmlformats.org/officeDocument/2006/relationships/hyperlink" Target="https://w3.stern.nyu.edu/simon/sso_facidx.html?username=jczepiel" TargetMode="External"/><Relationship Id="rId332" Type="http://schemas.openxmlformats.org/officeDocument/2006/relationships/hyperlink" Target="https://w3.stern.nyu.edu/simon/sso_facidx.html?username=churvich" TargetMode="External"/><Relationship Id="rId71" Type="http://schemas.openxmlformats.org/officeDocument/2006/relationships/hyperlink" Target="http://w4.stern.nyu.edu/cfe/reports/10421" TargetMode="External"/><Relationship Id="rId92" Type="http://schemas.openxmlformats.org/officeDocument/2006/relationships/hyperlink" Target="http://w4.stern.nyu.edu/cfe/reports/10422" TargetMode="External"/><Relationship Id="rId213" Type="http://schemas.openxmlformats.org/officeDocument/2006/relationships/hyperlink" Target="https://w3.stern.nyu.edu/simon/sso_facidx.html?username=gokun" TargetMode="External"/><Relationship Id="rId234" Type="http://schemas.openxmlformats.org/officeDocument/2006/relationships/hyperlink" Target="http://w4.stern.nyu.edu/cfe/reports/10463" TargetMode="External"/><Relationship Id="rId2" Type="http://schemas.openxmlformats.org/officeDocument/2006/relationships/hyperlink" Target="http://w4.stern.nyu.edu/cfe/reports/10566" TargetMode="External"/><Relationship Id="rId29" Type="http://schemas.openxmlformats.org/officeDocument/2006/relationships/hyperlink" Target="http://w4.stern.nyu.edu/cfe/reports/10491" TargetMode="External"/><Relationship Id="rId255" Type="http://schemas.openxmlformats.org/officeDocument/2006/relationships/hyperlink" Target="https://w3.stern.nyu.edu/simon/sso_facidx.html?username=gokun" TargetMode="External"/><Relationship Id="rId276" Type="http://schemas.openxmlformats.org/officeDocument/2006/relationships/hyperlink" Target="https://w3.stern.nyu.edu/simon/sso_facidx.html?username=alieberm" TargetMode="External"/><Relationship Id="rId297" Type="http://schemas.openxmlformats.org/officeDocument/2006/relationships/hyperlink" Target="http://w4.stern.nyu.edu/cfe/reports/10468" TargetMode="External"/><Relationship Id="rId40" Type="http://schemas.openxmlformats.org/officeDocument/2006/relationships/hyperlink" Target="https://w3.stern.nyu.edu/simon/sso_facidx.html?username=saral" TargetMode="External"/><Relationship Id="rId115" Type="http://schemas.openxmlformats.org/officeDocument/2006/relationships/hyperlink" Target="http://w4.stern.nyu.edu/cfe/reports/10164" TargetMode="External"/><Relationship Id="rId136" Type="http://schemas.openxmlformats.org/officeDocument/2006/relationships/hyperlink" Target="http://w4.stern.nyu.edu/cfe/reports/10579" TargetMode="External"/><Relationship Id="rId157" Type="http://schemas.openxmlformats.org/officeDocument/2006/relationships/hyperlink" Target="https://w3.stern.nyu.edu/simon/sso_facidx.html?username=ischenkl" TargetMode="External"/><Relationship Id="rId178" Type="http://schemas.openxmlformats.org/officeDocument/2006/relationships/hyperlink" Target="https://w3.stern.nyu.edu/simon/sso_facidx.html?username=beck" TargetMode="External"/><Relationship Id="rId301" Type="http://schemas.openxmlformats.org/officeDocument/2006/relationships/hyperlink" Target="https://w3.stern.nyu.edu/simon/sso_facidx.html?username=alieberm" TargetMode="External"/><Relationship Id="rId322" Type="http://schemas.openxmlformats.org/officeDocument/2006/relationships/hyperlink" Target="https://w3.stern.nyu.edu/simon/sso_facidx.html?username=jcarr0" TargetMode="External"/><Relationship Id="rId343" Type="http://schemas.openxmlformats.org/officeDocument/2006/relationships/hyperlink" Target="http://w4.stern.nyu.edu/cfe/reports/10517" TargetMode="External"/><Relationship Id="rId61" Type="http://schemas.openxmlformats.org/officeDocument/2006/relationships/hyperlink" Target="http://w4.stern.nyu.edu/cfe/reports/10178" TargetMode="External"/><Relationship Id="rId82" Type="http://schemas.openxmlformats.org/officeDocument/2006/relationships/hyperlink" Target="https://w3.stern.nyu.edu/simon/sso_facidx.html?username=cmurphy" TargetMode="External"/><Relationship Id="rId199" Type="http://schemas.openxmlformats.org/officeDocument/2006/relationships/hyperlink" Target="https://w3.stern.nyu.edu/simon/sso_facidx.html?username=sfreeman" TargetMode="External"/><Relationship Id="rId203" Type="http://schemas.openxmlformats.org/officeDocument/2006/relationships/hyperlink" Target="https://w3.stern.nyu.edu/simon/sso_facidx.html?username=sfreeman" TargetMode="External"/><Relationship Id="rId19" Type="http://schemas.openxmlformats.org/officeDocument/2006/relationships/hyperlink" Target="http://w4.stern.nyu.edu/cfe/reports/10192" TargetMode="External"/><Relationship Id="rId224" Type="http://schemas.openxmlformats.org/officeDocument/2006/relationships/hyperlink" Target="http://w4.stern.nyu.edu/cfe/reports/10532" TargetMode="External"/><Relationship Id="rId245" Type="http://schemas.openxmlformats.org/officeDocument/2006/relationships/hyperlink" Target="https://w3.stern.nyu.edu/simon/sso_facidx.html?username=hstuart" TargetMode="External"/><Relationship Id="rId266" Type="http://schemas.openxmlformats.org/officeDocument/2006/relationships/hyperlink" Target="http://w4.stern.nyu.edu/cfe/reports/10590" TargetMode="External"/><Relationship Id="rId287" Type="http://schemas.openxmlformats.org/officeDocument/2006/relationships/hyperlink" Target="http://w4.stern.nyu.edu/cfe/reports/10467" TargetMode="External"/><Relationship Id="rId30" Type="http://schemas.openxmlformats.org/officeDocument/2006/relationships/hyperlink" Target="https://w3.stern.nyu.edu/simon/sso_facidx.html?username=fchoi" TargetMode="External"/><Relationship Id="rId105" Type="http://schemas.openxmlformats.org/officeDocument/2006/relationships/hyperlink" Target="http://w4.stern.nyu.edu/cfe/reports/10126" TargetMode="External"/><Relationship Id="rId126" Type="http://schemas.openxmlformats.org/officeDocument/2006/relationships/hyperlink" Target="http://w4.stern.nyu.edu/cfe/reports/10529" TargetMode="External"/><Relationship Id="rId147" Type="http://schemas.openxmlformats.org/officeDocument/2006/relationships/hyperlink" Target="http://w4.stern.nyu.edu/cfe/reports/10170" TargetMode="External"/><Relationship Id="rId168" Type="http://schemas.openxmlformats.org/officeDocument/2006/relationships/hyperlink" Target="https://w3.stern.nyu.edu/simon/sso_facidx.html?username=pbower" TargetMode="External"/><Relationship Id="rId312" Type="http://schemas.openxmlformats.org/officeDocument/2006/relationships/hyperlink" Target="http://w4.stern.nyu.edu/cfe/reports/10536" TargetMode="External"/><Relationship Id="rId333" Type="http://schemas.openxmlformats.org/officeDocument/2006/relationships/hyperlink" Target="http://w4.stern.nyu.edu/cfe/reports/10196" TargetMode="External"/><Relationship Id="rId51" Type="http://schemas.openxmlformats.org/officeDocument/2006/relationships/hyperlink" Target="https://w3.stern.nyu.edu/simon/sso_facidx.html?username=vvaithee" TargetMode="External"/><Relationship Id="rId72" Type="http://schemas.openxmlformats.org/officeDocument/2006/relationships/hyperlink" Target="https://w3.stern.nyu.edu/simon/sso_facidx.html?username=eglickma" TargetMode="External"/><Relationship Id="rId93" Type="http://schemas.openxmlformats.org/officeDocument/2006/relationships/hyperlink" Target="https://w3.stern.nyu.edu/simon/sso_facidx.html?username=rengle" TargetMode="External"/><Relationship Id="rId189" Type="http://schemas.openxmlformats.org/officeDocument/2006/relationships/hyperlink" Target="http://w4.stern.nyu.edu/cfe/reports/10549" TargetMode="External"/><Relationship Id="rId3" Type="http://schemas.openxmlformats.org/officeDocument/2006/relationships/hyperlink" Target="https://w3.stern.nyu.edu/simon/sso_facidx.html?username=pzarowin" TargetMode="External"/><Relationship Id="rId214" Type="http://schemas.openxmlformats.org/officeDocument/2006/relationships/hyperlink" Target="http://w4.stern.nyu.edu/cfe/reports/10505" TargetMode="External"/><Relationship Id="rId235" Type="http://schemas.openxmlformats.org/officeDocument/2006/relationships/hyperlink" Target="https://w3.stern.nyu.edu/simon/sso_facidx.html?username=rkabalis" TargetMode="External"/><Relationship Id="rId256" Type="http://schemas.openxmlformats.org/officeDocument/2006/relationships/hyperlink" Target="http://w4.stern.nyu.edu/cfe/reports/10508" TargetMode="External"/><Relationship Id="rId277" Type="http://schemas.openxmlformats.org/officeDocument/2006/relationships/hyperlink" Target="http://w4.stern.nyu.edu/cfe/reports/10137" TargetMode="External"/><Relationship Id="rId298" Type="http://schemas.openxmlformats.org/officeDocument/2006/relationships/hyperlink" Target="http://w4.stern.nyu.edu/cfe/reports/1046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opLeftCell="A6" zoomScale="90" zoomScaleNormal="90" workbookViewId="0">
      <selection activeCell="G11" sqref="G11"/>
    </sheetView>
  </sheetViews>
  <sheetFormatPr defaultRowHeight="15" x14ac:dyDescent="0.25"/>
  <cols>
    <col min="1" max="1" width="2.28515625" style="24" customWidth="1"/>
    <col min="2" max="2" width="2.42578125" style="23" customWidth="1"/>
    <col min="3" max="3" width="3.7109375" style="24" customWidth="1"/>
    <col min="4" max="4" width="32.5703125" style="24" customWidth="1"/>
    <col min="5" max="5" width="4.140625" style="24" customWidth="1"/>
    <col min="6" max="6" width="38.140625" style="24" customWidth="1"/>
    <col min="7" max="7" width="9.140625" style="24"/>
    <col min="8" max="9" width="3.28515625" style="24" customWidth="1"/>
    <col min="10" max="11" width="9.140625" style="24"/>
    <col min="12" max="12" width="42.28515625" style="24" customWidth="1"/>
    <col min="13" max="16384" width="9.140625" style="24"/>
  </cols>
  <sheetData>
    <row r="1" spans="1:16" s="22" customFormat="1" ht="8.25" customHeight="1" x14ac:dyDescent="0.25">
      <c r="B1" s="21"/>
    </row>
    <row r="2" spans="1:16" s="25" customFormat="1" ht="33.75" customHeight="1" x14ac:dyDescent="0.25">
      <c r="A2" s="26" t="s">
        <v>1080</v>
      </c>
      <c r="B2" s="26"/>
      <c r="C2" s="26"/>
      <c r="D2" s="26"/>
      <c r="E2" s="26"/>
      <c r="F2" s="26"/>
      <c r="G2" s="26"/>
    </row>
    <row r="3" spans="1:16" s="22" customFormat="1" ht="8.25" customHeight="1" x14ac:dyDescent="0.25">
      <c r="B3" s="21"/>
    </row>
    <row r="4" spans="1:16" ht="9" customHeight="1" thickBot="1" x14ac:dyDescent="0.3"/>
    <row r="5" spans="1:16" x14ac:dyDescent="0.25">
      <c r="B5" s="27" t="s">
        <v>1076</v>
      </c>
      <c r="C5" s="28"/>
      <c r="D5" s="28"/>
      <c r="E5" s="28"/>
      <c r="F5" s="28"/>
      <c r="G5" s="29"/>
    </row>
    <row r="6" spans="1:16" x14ac:dyDescent="0.25">
      <c r="B6" s="30" t="s">
        <v>1072</v>
      </c>
      <c r="C6" s="31"/>
      <c r="D6" s="31"/>
      <c r="E6" s="31"/>
      <c r="F6" s="31"/>
      <c r="G6" s="37">
        <v>2</v>
      </c>
    </row>
    <row r="7" spans="1:16" x14ac:dyDescent="0.25">
      <c r="B7" s="33"/>
      <c r="C7" s="31">
        <v>1</v>
      </c>
      <c r="D7" s="31" t="s">
        <v>1040</v>
      </c>
      <c r="E7" s="31"/>
      <c r="F7" s="31"/>
      <c r="G7" s="32"/>
    </row>
    <row r="8" spans="1:16" ht="15.75" thickBot="1" x14ac:dyDescent="0.3">
      <c r="B8" s="34"/>
      <c r="C8" s="35">
        <v>2</v>
      </c>
      <c r="D8" s="35" t="s">
        <v>1041</v>
      </c>
      <c r="E8" s="35"/>
      <c r="F8" s="35"/>
      <c r="G8" s="36"/>
    </row>
    <row r="9" spans="1:16" ht="8.25" customHeight="1" thickBot="1" x14ac:dyDescent="0.3"/>
    <row r="10" spans="1:16" x14ac:dyDescent="0.25">
      <c r="B10" s="27" t="s">
        <v>1077</v>
      </c>
      <c r="C10" s="28"/>
      <c r="D10" s="28"/>
      <c r="E10" s="28"/>
      <c r="F10" s="28"/>
      <c r="G10" s="29"/>
      <c r="J10" s="27" t="s">
        <v>1099</v>
      </c>
      <c r="K10" s="55"/>
      <c r="L10" s="55"/>
      <c r="M10" s="55"/>
      <c r="N10" s="55"/>
      <c r="O10" s="55"/>
      <c r="P10" s="56"/>
    </row>
    <row r="11" spans="1:16" x14ac:dyDescent="0.25">
      <c r="B11" s="30" t="s">
        <v>1072</v>
      </c>
      <c r="C11" s="31"/>
      <c r="D11" s="31"/>
      <c r="E11" s="31"/>
      <c r="F11" s="31"/>
      <c r="G11" s="37">
        <v>1</v>
      </c>
      <c r="J11" s="53"/>
      <c r="K11" s="31"/>
      <c r="L11" s="31"/>
      <c r="M11" s="31"/>
      <c r="N11" s="31"/>
      <c r="O11" s="31"/>
      <c r="P11" s="32"/>
    </row>
    <row r="12" spans="1:16" x14ac:dyDescent="0.25">
      <c r="B12" s="33"/>
      <c r="C12" s="31">
        <v>1</v>
      </c>
      <c r="D12" s="31" t="s">
        <v>1103</v>
      </c>
      <c r="E12" s="31"/>
      <c r="F12" s="31"/>
      <c r="G12" s="32"/>
      <c r="J12" s="53" t="s">
        <v>1104</v>
      </c>
      <c r="K12" s="31"/>
      <c r="L12" s="31"/>
      <c r="M12" s="31"/>
      <c r="N12" s="31"/>
      <c r="O12" s="31"/>
      <c r="P12" s="32"/>
    </row>
    <row r="13" spans="1:16" x14ac:dyDescent="0.25">
      <c r="B13" s="33"/>
      <c r="C13" s="31">
        <v>2</v>
      </c>
      <c r="D13" s="31" t="s">
        <v>1042</v>
      </c>
      <c r="E13" s="31"/>
      <c r="F13" s="31"/>
      <c r="G13" s="32"/>
      <c r="J13" s="53" t="s">
        <v>1100</v>
      </c>
      <c r="K13" s="31"/>
      <c r="L13" s="31"/>
      <c r="M13" s="31"/>
      <c r="N13" s="31"/>
      <c r="O13" s="31"/>
      <c r="P13" s="32"/>
    </row>
    <row r="14" spans="1:16" x14ac:dyDescent="0.25">
      <c r="B14" s="33"/>
      <c r="C14" s="31">
        <v>3</v>
      </c>
      <c r="D14" s="31" t="s">
        <v>1043</v>
      </c>
      <c r="E14" s="31"/>
      <c r="F14" s="31"/>
      <c r="G14" s="32"/>
      <c r="J14" s="53" t="s">
        <v>1102</v>
      </c>
      <c r="K14" s="31"/>
      <c r="L14" s="31"/>
      <c r="M14" s="31"/>
      <c r="N14" s="31"/>
      <c r="O14" s="31"/>
      <c r="P14" s="32"/>
    </row>
    <row r="15" spans="1:16" ht="15.75" thickBot="1" x14ac:dyDescent="0.3">
      <c r="B15" s="34"/>
      <c r="C15" s="35">
        <v>4</v>
      </c>
      <c r="D15" s="35" t="s">
        <v>1044</v>
      </c>
      <c r="E15" s="35"/>
      <c r="F15" s="35"/>
      <c r="G15" s="36"/>
      <c r="J15" s="54" t="s">
        <v>1101</v>
      </c>
      <c r="K15" s="35"/>
      <c r="L15" s="35"/>
      <c r="M15" s="35"/>
      <c r="N15" s="35"/>
      <c r="O15" s="35"/>
      <c r="P15" s="36"/>
    </row>
    <row r="16" spans="1:16" ht="8.25" customHeight="1" thickBot="1" x14ac:dyDescent="0.3"/>
    <row r="17" spans="1:7" x14ac:dyDescent="0.25">
      <c r="B17" s="27" t="s">
        <v>1078</v>
      </c>
      <c r="C17" s="28"/>
      <c r="D17" s="28"/>
      <c r="E17" s="28"/>
      <c r="F17" s="28"/>
      <c r="G17" s="29"/>
    </row>
    <row r="18" spans="1:7" x14ac:dyDescent="0.25">
      <c r="A18" s="24">
        <v>0</v>
      </c>
      <c r="B18" s="30" t="s">
        <v>1073</v>
      </c>
      <c r="C18" s="31"/>
      <c r="D18" s="31"/>
      <c r="E18" s="31"/>
      <c r="F18" s="31"/>
      <c r="G18" s="32"/>
    </row>
    <row r="19" spans="1:7" x14ac:dyDescent="0.25">
      <c r="A19" s="24">
        <v>1</v>
      </c>
      <c r="B19" s="33"/>
      <c r="C19" s="31"/>
      <c r="D19" s="31" t="s">
        <v>1045</v>
      </c>
      <c r="E19" s="31"/>
      <c r="F19" s="31"/>
      <c r="G19" s="37">
        <v>1</v>
      </c>
    </row>
    <row r="20" spans="1:7" x14ac:dyDescent="0.25">
      <c r="B20" s="33"/>
      <c r="C20" s="31"/>
      <c r="D20" s="31" t="s">
        <v>1046</v>
      </c>
      <c r="E20" s="31"/>
      <c r="F20" s="31"/>
      <c r="G20" s="37">
        <v>1</v>
      </c>
    </row>
    <row r="21" spans="1:7" x14ac:dyDescent="0.25">
      <c r="B21" s="33"/>
      <c r="C21" s="31"/>
      <c r="D21" s="31" t="s">
        <v>1047</v>
      </c>
      <c r="E21" s="31"/>
      <c r="F21" s="31"/>
      <c r="G21" s="37">
        <v>1</v>
      </c>
    </row>
    <row r="22" spans="1:7" ht="15.75" thickBot="1" x14ac:dyDescent="0.3">
      <c r="B22" s="34"/>
      <c r="C22" s="35"/>
      <c r="D22" s="35" t="s">
        <v>1048</v>
      </c>
      <c r="E22" s="35"/>
      <c r="F22" s="35"/>
      <c r="G22" s="38">
        <v>1</v>
      </c>
    </row>
    <row r="23" spans="1:7" ht="8.25" customHeight="1" thickBot="1" x14ac:dyDescent="0.3"/>
    <row r="24" spans="1:7" x14ac:dyDescent="0.25">
      <c r="B24" s="27" t="s">
        <v>1079</v>
      </c>
      <c r="C24" s="28"/>
      <c r="D24" s="28"/>
      <c r="E24" s="28"/>
      <c r="F24" s="28"/>
      <c r="G24" s="29"/>
    </row>
    <row r="25" spans="1:7" x14ac:dyDescent="0.25">
      <c r="B25" s="30" t="s">
        <v>1098</v>
      </c>
      <c r="C25" s="31"/>
      <c r="D25" s="31"/>
      <c r="E25" s="31"/>
      <c r="F25" s="31"/>
      <c r="G25" s="32"/>
    </row>
    <row r="26" spans="1:7" x14ac:dyDescent="0.25">
      <c r="B26" s="30"/>
      <c r="C26" s="31" t="s">
        <v>1074</v>
      </c>
      <c r="D26" s="31"/>
      <c r="E26" s="31"/>
      <c r="F26" s="31"/>
      <c r="G26" s="37">
        <v>22</v>
      </c>
    </row>
    <row r="27" spans="1:7" x14ac:dyDescent="0.25">
      <c r="B27" s="30"/>
      <c r="C27" s="31" t="s">
        <v>1075</v>
      </c>
      <c r="D27" s="31"/>
      <c r="E27" s="31"/>
      <c r="F27" s="31"/>
      <c r="G27" s="37">
        <v>20</v>
      </c>
    </row>
    <row r="28" spans="1:7" x14ac:dyDescent="0.25">
      <c r="B28" s="33"/>
      <c r="C28" s="31">
        <v>1</v>
      </c>
      <c r="D28" s="31" t="s">
        <v>1049</v>
      </c>
      <c r="E28" s="31">
        <v>13</v>
      </c>
      <c r="F28" s="31" t="s">
        <v>1060</v>
      </c>
      <c r="G28" s="31"/>
    </row>
    <row r="29" spans="1:7" x14ac:dyDescent="0.25">
      <c r="B29" s="33"/>
      <c r="C29" s="31">
        <v>2</v>
      </c>
      <c r="D29" s="31" t="s">
        <v>1050</v>
      </c>
      <c r="E29" s="31">
        <v>14</v>
      </c>
      <c r="F29" s="31" t="s">
        <v>1061</v>
      </c>
      <c r="G29" s="31"/>
    </row>
    <row r="30" spans="1:7" x14ac:dyDescent="0.25">
      <c r="B30" s="33"/>
      <c r="C30" s="31">
        <v>3</v>
      </c>
      <c r="D30" s="31" t="s">
        <v>1051</v>
      </c>
      <c r="E30" s="31">
        <v>15</v>
      </c>
      <c r="F30" s="31" t="s">
        <v>1062</v>
      </c>
      <c r="G30" s="31"/>
    </row>
    <row r="31" spans="1:7" x14ac:dyDescent="0.25">
      <c r="B31" s="33"/>
      <c r="C31" s="31">
        <v>4</v>
      </c>
      <c r="D31" s="31" t="s">
        <v>1052</v>
      </c>
      <c r="E31" s="31">
        <v>16</v>
      </c>
      <c r="F31" s="31" t="s">
        <v>1063</v>
      </c>
      <c r="G31" s="31"/>
    </row>
    <row r="32" spans="1:7" x14ac:dyDescent="0.25">
      <c r="B32" s="33"/>
      <c r="C32" s="31">
        <v>5</v>
      </c>
      <c r="D32" s="31" t="s">
        <v>1053</v>
      </c>
      <c r="E32" s="31">
        <v>17</v>
      </c>
      <c r="F32" s="31" t="s">
        <v>1064</v>
      </c>
      <c r="G32" s="31"/>
    </row>
    <row r="33" spans="2:7" x14ac:dyDescent="0.25">
      <c r="B33" s="33"/>
      <c r="C33" s="31">
        <v>6</v>
      </c>
      <c r="D33" s="31" t="s">
        <v>1054</v>
      </c>
      <c r="E33" s="31">
        <v>18</v>
      </c>
      <c r="F33" s="31" t="s">
        <v>1065</v>
      </c>
      <c r="G33" s="31"/>
    </row>
    <row r="34" spans="2:7" x14ac:dyDescent="0.25">
      <c r="B34" s="33"/>
      <c r="C34" s="31">
        <v>7</v>
      </c>
      <c r="D34" s="31" t="s">
        <v>1055</v>
      </c>
      <c r="E34" s="31">
        <v>19</v>
      </c>
      <c r="F34" s="31" t="s">
        <v>1066</v>
      </c>
      <c r="G34" s="31"/>
    </row>
    <row r="35" spans="2:7" x14ac:dyDescent="0.25">
      <c r="B35" s="33"/>
      <c r="C35" s="31">
        <v>8</v>
      </c>
      <c r="D35" s="31" t="s">
        <v>1056</v>
      </c>
      <c r="E35" s="31">
        <v>20</v>
      </c>
      <c r="F35" s="31" t="s">
        <v>1067</v>
      </c>
      <c r="G35" s="31"/>
    </row>
    <row r="36" spans="2:7" x14ac:dyDescent="0.25">
      <c r="B36" s="33"/>
      <c r="C36" s="31">
        <v>9</v>
      </c>
      <c r="D36" s="31" t="s">
        <v>1057</v>
      </c>
      <c r="E36" s="31">
        <v>21</v>
      </c>
      <c r="F36" s="31" t="s">
        <v>1068</v>
      </c>
      <c r="G36" s="31"/>
    </row>
    <row r="37" spans="2:7" x14ac:dyDescent="0.25">
      <c r="B37" s="33"/>
      <c r="C37" s="31">
        <v>10</v>
      </c>
      <c r="D37" s="31" t="s">
        <v>1058</v>
      </c>
      <c r="E37" s="31">
        <v>22</v>
      </c>
      <c r="F37" s="31" t="s">
        <v>1069</v>
      </c>
      <c r="G37" s="31"/>
    </row>
    <row r="38" spans="2:7" x14ac:dyDescent="0.25">
      <c r="B38" s="33"/>
      <c r="C38" s="31">
        <v>11</v>
      </c>
      <c r="D38" s="31" t="s">
        <v>1071</v>
      </c>
      <c r="E38" s="31">
        <v>23</v>
      </c>
      <c r="F38" s="31" t="s">
        <v>1070</v>
      </c>
      <c r="G38" s="31"/>
    </row>
    <row r="39" spans="2:7" x14ac:dyDescent="0.25">
      <c r="B39" s="33"/>
      <c r="C39" s="31">
        <v>12</v>
      </c>
      <c r="D39" s="31" t="s">
        <v>1059</v>
      </c>
      <c r="E39" s="31"/>
      <c r="F39" s="31"/>
      <c r="G39" s="31"/>
    </row>
    <row r="40" spans="2:7" x14ac:dyDescent="0.25">
      <c r="B40" s="24"/>
    </row>
    <row r="41" spans="2:7" x14ac:dyDescent="0.25">
      <c r="B41" s="24"/>
    </row>
    <row r="42" spans="2:7" x14ac:dyDescent="0.25">
      <c r="B42" s="24"/>
    </row>
    <row r="43" spans="2:7" x14ac:dyDescent="0.25">
      <c r="B43" s="24"/>
    </row>
    <row r="44" spans="2:7" x14ac:dyDescent="0.25">
      <c r="B44" s="24"/>
    </row>
    <row r="45" spans="2:7" x14ac:dyDescent="0.25">
      <c r="B45" s="24"/>
    </row>
    <row r="46" spans="2:7" x14ac:dyDescent="0.25">
      <c r="B46" s="24"/>
    </row>
    <row r="47" spans="2:7" x14ac:dyDescent="0.25">
      <c r="B47" s="24"/>
    </row>
    <row r="48" spans="2:7" x14ac:dyDescent="0.25">
      <c r="B48" s="24"/>
    </row>
    <row r="49" spans="2:3" x14ac:dyDescent="0.25">
      <c r="B49" s="24"/>
    </row>
    <row r="50" spans="2:3" x14ac:dyDescent="0.25">
      <c r="B50" s="24"/>
    </row>
    <row r="51" spans="2:3" x14ac:dyDescent="0.25">
      <c r="C51" s="24" t="s">
        <v>1097</v>
      </c>
    </row>
  </sheetData>
  <dataValidations count="4">
    <dataValidation type="list" allowBlank="1" showInputMessage="1" showErrorMessage="1" sqref="G6">
      <formula1>Sleep</formula1>
    </dataValidation>
    <dataValidation type="list" allowBlank="1" showInputMessage="1" showErrorMessage="1" sqref="G11">
      <formula1>Expect</formula1>
    </dataValidation>
    <dataValidation type="list" allowBlank="1" showInputMessage="1" showErrorMessage="1" sqref="G26:G27">
      <formula1>Special</formula1>
    </dataValidation>
    <dataValidation type="list" allowBlank="1" showInputMessage="1" showErrorMessage="1" sqref="G19:G22">
      <formula1>Off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90" zoomScaleNormal="90" workbookViewId="0">
      <selection activeCell="H14" sqref="H14"/>
    </sheetView>
  </sheetViews>
  <sheetFormatPr defaultRowHeight="15" x14ac:dyDescent="0.25"/>
  <cols>
    <col min="1" max="1" width="12.140625" style="24" customWidth="1"/>
    <col min="2" max="3" width="20.7109375" style="24" customWidth="1"/>
    <col min="4" max="4" width="21.28515625" style="24" customWidth="1"/>
    <col min="5" max="5" width="20.85546875" style="24" customWidth="1"/>
    <col min="6" max="6" width="2.5703125" style="24" customWidth="1"/>
    <col min="7" max="7" width="4.7109375" style="24" customWidth="1"/>
    <col min="8" max="8" width="18.85546875" style="24" bestFit="1" customWidth="1"/>
    <col min="9" max="9" width="32.7109375" style="24" bestFit="1" customWidth="1"/>
    <col min="10" max="10" width="6.140625" style="24" bestFit="1" customWidth="1"/>
    <col min="11" max="11" width="11.42578125" style="24" bestFit="1" customWidth="1"/>
    <col min="12" max="12" width="17.7109375" style="24" bestFit="1" customWidth="1"/>
    <col min="13" max="16384" width="9.140625" style="24"/>
  </cols>
  <sheetData>
    <row r="1" spans="1:12" s="22" customFormat="1" ht="8.25" customHeight="1" x14ac:dyDescent="0.25">
      <c r="B1" s="21"/>
    </row>
    <row r="2" spans="1:12" s="25" customFormat="1" ht="33.75" customHeight="1" x14ac:dyDescent="0.25">
      <c r="A2" s="26" t="s">
        <v>1080</v>
      </c>
      <c r="B2" s="26"/>
      <c r="C2" s="26"/>
      <c r="D2" s="26"/>
      <c r="E2" s="26"/>
      <c r="F2" s="26"/>
      <c r="G2" s="26"/>
    </row>
    <row r="3" spans="1:12" s="22" customFormat="1" ht="8.25" customHeight="1" thickBot="1" x14ac:dyDescent="0.3">
      <c r="B3" s="21"/>
    </row>
    <row r="5" spans="1:12" ht="19.5" thickBot="1" x14ac:dyDescent="0.35">
      <c r="A5" s="114" t="s">
        <v>1127</v>
      </c>
      <c r="B5" s="115"/>
      <c r="C5" s="115"/>
      <c r="D5" s="115"/>
      <c r="E5" s="115"/>
      <c r="G5" s="116" t="str">
        <f>Model!DB32</f>
        <v>Detailed Class Schedule</v>
      </c>
      <c r="H5" s="116"/>
      <c r="I5" s="117"/>
      <c r="J5" s="117"/>
      <c r="K5" s="117"/>
      <c r="L5" s="117"/>
    </row>
    <row r="6" spans="1:12" ht="15.75" thickBot="1" x14ac:dyDescent="0.3">
      <c r="A6" s="100"/>
      <c r="B6" s="101" t="s">
        <v>1081</v>
      </c>
      <c r="C6" s="101" t="s">
        <v>1082</v>
      </c>
      <c r="D6" s="101" t="s">
        <v>1083</v>
      </c>
      <c r="E6" s="101" t="s">
        <v>1084</v>
      </c>
      <c r="F6" s="121"/>
      <c r="G6" s="118"/>
      <c r="H6" s="102" t="str">
        <f>Model!DC33</f>
        <v>COURSE ID</v>
      </c>
      <c r="I6" s="102" t="str">
        <f>Model!DD33</f>
        <v>COURSE NAME</v>
      </c>
      <c r="J6" s="102" t="str">
        <f>Model!DE33</f>
        <v>DAYS</v>
      </c>
      <c r="K6" s="102" t="str">
        <f>Model!DF33</f>
        <v>TIME</v>
      </c>
      <c r="L6" s="103" t="str">
        <f>Model!DG33</f>
        <v>PROFESSOR</v>
      </c>
    </row>
    <row r="7" spans="1:12" ht="15.75" thickBot="1" x14ac:dyDescent="0.3">
      <c r="A7" s="53" t="s">
        <v>1088</v>
      </c>
      <c r="B7" s="108" t="e">
        <f>Model!DD9</f>
        <v>#N/A</v>
      </c>
      <c r="C7" s="109" t="e">
        <f>Model!DE9</f>
        <v>#N/A</v>
      </c>
      <c r="D7" s="109" t="e">
        <f>Model!DF9</f>
        <v>#N/A</v>
      </c>
      <c r="E7" s="109" t="e">
        <f>Model!DG9</f>
        <v>#N/A</v>
      </c>
      <c r="F7" s="121"/>
      <c r="G7" s="119">
        <f>Model!DB34</f>
        <v>1</v>
      </c>
      <c r="H7" s="104" t="str">
        <f>Model!DC34</f>
        <v xml:space="preserve">ACCT-GB.3149.30 </v>
      </c>
      <c r="I7" s="104" t="str">
        <f>Model!DD34</f>
        <v>ENTERTAINMENT ACCOUNTING</v>
      </c>
      <c r="J7" s="104" t="str">
        <f>Model!DE34</f>
        <v>R</v>
      </c>
      <c r="K7" s="104" t="str">
        <f>Model!DF34</f>
        <v>6:00-9:00</v>
      </c>
      <c r="L7" s="105" t="str">
        <f>Model!DG34</f>
        <v>Griff, L.</v>
      </c>
    </row>
    <row r="8" spans="1:12" ht="15.75" thickBot="1" x14ac:dyDescent="0.3">
      <c r="A8" s="53" t="s">
        <v>1087</v>
      </c>
      <c r="B8" s="110" t="e">
        <f>Model!DD10</f>
        <v>#N/A</v>
      </c>
      <c r="C8" s="111" t="e">
        <f>Model!DE10</f>
        <v>#N/A</v>
      </c>
      <c r="D8" s="111" t="e">
        <f>Model!DF10</f>
        <v>#N/A</v>
      </c>
      <c r="E8" s="111" t="e">
        <f>Model!DG10</f>
        <v>#N/A</v>
      </c>
      <c r="F8" s="121"/>
      <c r="G8" s="119">
        <f>Model!DB35</f>
        <v>2</v>
      </c>
      <c r="H8" s="104" t="str">
        <f>Model!DC35</f>
        <v xml:space="preserve">ECON-GB.2358.30 </v>
      </c>
      <c r="I8" s="104" t="str">
        <f>Model!DD35</f>
        <v>GLBL ECONMC TRENDS&amp;POLICY</v>
      </c>
      <c r="J8" s="104" t="str">
        <f>Model!DE35</f>
        <v>T</v>
      </c>
      <c r="K8" s="104" t="str">
        <f>Model!DF35</f>
        <v>6:00-9:00</v>
      </c>
      <c r="L8" s="105" t="str">
        <f>Model!DG35</f>
        <v>Clementi, G.</v>
      </c>
    </row>
    <row r="9" spans="1:12" ht="15.75" thickBot="1" x14ac:dyDescent="0.3">
      <c r="A9" s="53" t="s">
        <v>1086</v>
      </c>
      <c r="B9" s="110" t="e">
        <f>Model!DD11</f>
        <v>#N/A</v>
      </c>
      <c r="C9" s="111" t="e">
        <f>Model!DE11</f>
        <v>#N/A</v>
      </c>
      <c r="D9" s="111" t="e">
        <f>Model!DF11</f>
        <v>#N/A</v>
      </c>
      <c r="E9" s="111" t="e">
        <f>Model!DG11</f>
        <v>#N/A</v>
      </c>
      <c r="F9" s="121"/>
      <c r="G9" s="119">
        <f>Model!DB36</f>
        <v>3</v>
      </c>
      <c r="H9" s="104" t="str">
        <f>Model!DC36</f>
        <v xml:space="preserve">FINC-GB.3333.20 </v>
      </c>
      <c r="I9" s="104" t="str">
        <f>Model!DD36</f>
        <v>DEBT INSTRUMENTS &amp; MKTS</v>
      </c>
      <c r="J9" s="104" t="str">
        <f>Model!DE36</f>
        <v>TR</v>
      </c>
      <c r="K9" s="104" t="str">
        <f>Model!DF36</f>
        <v>09:00-10:20</v>
      </c>
      <c r="L9" s="105" t="str">
        <f>Model!DG36</f>
        <v>Tuckman, B.</v>
      </c>
    </row>
    <row r="10" spans="1:12" ht="15.75" thickBot="1" x14ac:dyDescent="0.3">
      <c r="A10" s="53" t="s">
        <v>1085</v>
      </c>
      <c r="B10" s="110" t="e">
        <f>Model!DD12</f>
        <v>#N/A</v>
      </c>
      <c r="C10" s="111" t="e">
        <f>Model!DE12</f>
        <v>#N/A</v>
      </c>
      <c r="D10" s="111" t="e">
        <f>Model!DF12</f>
        <v>#N/A</v>
      </c>
      <c r="E10" s="111" t="e">
        <f>Model!DG12</f>
        <v>#N/A</v>
      </c>
      <c r="F10" s="121"/>
      <c r="G10" s="119">
        <f>Model!DB37</f>
        <v>4</v>
      </c>
      <c r="H10" s="104" t="str">
        <f>Model!DC37</f>
        <v xml:space="preserve">ECON-GB.3375.30 </v>
      </c>
      <c r="I10" s="104" t="str">
        <f>Model!DD37</f>
        <v>URBAN SYSTEMS</v>
      </c>
      <c r="J10" s="104" t="str">
        <f>Model!DE37</f>
        <v>M</v>
      </c>
      <c r="K10" s="104" t="str">
        <f>Model!DF37</f>
        <v>6:00-9:00</v>
      </c>
      <c r="L10" s="105" t="str">
        <f>Model!DG37</f>
        <v>Romer, P.</v>
      </c>
    </row>
    <row r="11" spans="1:12" ht="15.75" thickBot="1" x14ac:dyDescent="0.3">
      <c r="A11" s="54" t="s">
        <v>970</v>
      </c>
      <c r="B11" s="112" t="e">
        <f>Model!DD13</f>
        <v>#N/A</v>
      </c>
      <c r="C11" s="113" t="e">
        <f>Model!DE13</f>
        <v>#N/A</v>
      </c>
      <c r="D11" s="113" t="e">
        <f>Model!DF13</f>
        <v>#N/A</v>
      </c>
      <c r="E11" s="113" t="str">
        <f>Model!DG13</f>
        <v xml:space="preserve">ACCT-GB.3149.30 </v>
      </c>
      <c r="F11" s="121"/>
      <c r="G11" s="120">
        <f>Model!DB38</f>
        <v>5</v>
      </c>
      <c r="H11" s="106" t="str">
        <f>Model!DC38</f>
        <v xml:space="preserve">MGMT-GB.2327.20 </v>
      </c>
      <c r="I11" s="106" t="str">
        <f>Model!DD38</f>
        <v>MANAGING GROWING COMPANIE</v>
      </c>
      <c r="J11" s="106" t="str">
        <f>Model!DE38</f>
        <v>MW</v>
      </c>
      <c r="K11" s="106" t="str">
        <f>Model!DF38</f>
        <v>1:30-2:50</v>
      </c>
      <c r="L11" s="107" t="str">
        <f>Model!DG38</f>
        <v>Okun, G.</v>
      </c>
    </row>
  </sheetData>
  <conditionalFormatting sqref="B7:E11">
    <cfRule type="containsText" dxfId="6" priority="1" stopIfTrue="1" operator="containsText" text="G">
      <formula>NOT(ISERROR(SEARCH("G",B7)))</formula>
    </cfRule>
  </conditionalFormatting>
  <pageMargins left="0.7" right="0.7" top="0.75" bottom="0.75" header="0.3" footer="0.3"/>
  <ignoredErrors>
    <ignoredError sqref="B7:E11" evalError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59"/>
  <sheetViews>
    <sheetView tabSelected="1" topLeftCell="BM1" zoomScale="90" zoomScaleNormal="90" workbookViewId="0">
      <pane ySplit="6" topLeftCell="A7" activePane="bottomLeft" state="frozen"/>
      <selection pane="bottomLeft" activeCell="DD9" sqref="DD9"/>
    </sheetView>
  </sheetViews>
  <sheetFormatPr defaultColWidth="8.85546875" defaultRowHeight="15" outlineLevelCol="1" x14ac:dyDescent="0.25"/>
  <cols>
    <col min="1" max="5" width="15.7109375" customWidth="1"/>
    <col min="6" max="7" width="13.28515625" customWidth="1"/>
    <col min="8" max="8" width="13.28515625" customWidth="1" outlineLevel="1"/>
    <col min="9" max="9" width="16.140625" customWidth="1" outlineLevel="1"/>
    <col min="10" max="27" width="13.28515625" customWidth="1" outlineLevel="1"/>
    <col min="28" max="29" width="13.28515625" customWidth="1"/>
    <col min="30" max="34" width="13.28515625" customWidth="1" outlineLevel="1"/>
    <col min="35" max="38" width="13.28515625" customWidth="1"/>
    <col min="39" max="47" width="13.28515625" hidden="1" customWidth="1" outlineLevel="1"/>
    <col min="48" max="48" width="11.85546875" customWidth="1" collapsed="1"/>
    <col min="49" max="49" width="11.85546875" customWidth="1" outlineLevel="1"/>
    <col min="50" max="50" width="14.28515625" customWidth="1" outlineLevel="1"/>
    <col min="51" max="51" width="11.85546875" customWidth="1" outlineLevel="1"/>
    <col min="52" max="53" width="15.5703125" customWidth="1" outlineLevel="1"/>
    <col min="54" max="54" width="17.42578125" bestFit="1" customWidth="1"/>
    <col min="55" max="63" width="15.7109375" customWidth="1"/>
    <col min="64" max="64" width="9.42578125" customWidth="1"/>
    <col min="65" max="65" width="37.42578125" customWidth="1"/>
    <col min="66" max="66" width="22.28515625" customWidth="1"/>
    <col min="73" max="73" width="15" hidden="1" customWidth="1" outlineLevel="1"/>
    <col min="74" max="85" width="14.140625" hidden="1" customWidth="1" outlineLevel="1"/>
    <col min="86" max="86" width="16" hidden="1" customWidth="1" outlineLevel="1"/>
    <col min="87" max="95" width="14.140625" hidden="1" customWidth="1" outlineLevel="1"/>
    <col min="96" max="96" width="3.140625" customWidth="1" collapsed="1"/>
    <col min="97" max="97" width="11.7109375" hidden="1" customWidth="1" outlineLevel="1"/>
    <col min="98" max="105" width="8.85546875" hidden="1" customWidth="1" outlineLevel="1"/>
    <col min="106" max="106" width="5.140625" customWidth="1" collapsed="1"/>
    <col min="107" max="107" width="18.85546875" customWidth="1"/>
    <col min="108" max="108" width="17.28515625" customWidth="1"/>
    <col min="109" max="109" width="17.7109375" customWidth="1"/>
    <col min="110" max="110" width="17.140625" customWidth="1"/>
    <col min="111" max="111" width="18.7109375" customWidth="1"/>
    <col min="112" max="112" width="3" customWidth="1"/>
    <col min="113" max="113" width="9.7109375" customWidth="1"/>
    <col min="114" max="114" width="13.140625" customWidth="1"/>
  </cols>
  <sheetData>
    <row r="1" spans="1:122" s="22" customFormat="1" ht="8.25" customHeight="1" x14ac:dyDescent="0.25">
      <c r="D1" s="21"/>
      <c r="E1" s="21"/>
    </row>
    <row r="2" spans="1:122" s="25" customFormat="1" ht="33.75" customHeight="1" x14ac:dyDescent="0.5">
      <c r="C2" s="26"/>
      <c r="D2" s="26" t="s">
        <v>1080</v>
      </c>
      <c r="E2" s="26" t="s">
        <v>1080</v>
      </c>
      <c r="F2" s="26"/>
      <c r="G2" s="26"/>
      <c r="H2" s="26"/>
      <c r="I2" s="26"/>
      <c r="J2" s="26"/>
      <c r="K2" s="26" t="s">
        <v>1119</v>
      </c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BB2" s="25">
        <f>26+12</f>
        <v>38</v>
      </c>
      <c r="BU2" s="84" t="s">
        <v>1120</v>
      </c>
      <c r="CT2" s="84" t="s">
        <v>1121</v>
      </c>
    </row>
    <row r="3" spans="1:122" s="22" customFormat="1" ht="17.25" customHeight="1" x14ac:dyDescent="0.25">
      <c r="C3" s="22">
        <v>1</v>
      </c>
      <c r="D3" s="21">
        <f>C3+1</f>
        <v>2</v>
      </c>
      <c r="E3" s="21">
        <f t="shared" ref="E3:AC3" si="0">D3+1</f>
        <v>3</v>
      </c>
      <c r="F3" s="21">
        <f t="shared" si="0"/>
        <v>4</v>
      </c>
      <c r="G3" s="21">
        <f t="shared" si="0"/>
        <v>5</v>
      </c>
      <c r="H3" s="21">
        <f t="shared" si="0"/>
        <v>6</v>
      </c>
      <c r="I3" s="21">
        <f t="shared" si="0"/>
        <v>7</v>
      </c>
      <c r="J3" s="21">
        <f t="shared" si="0"/>
        <v>8</v>
      </c>
      <c r="K3" s="21">
        <f t="shared" si="0"/>
        <v>9</v>
      </c>
      <c r="L3" s="21">
        <f t="shared" si="0"/>
        <v>10</v>
      </c>
      <c r="M3" s="21">
        <f t="shared" si="0"/>
        <v>11</v>
      </c>
      <c r="N3" s="21">
        <f t="shared" si="0"/>
        <v>12</v>
      </c>
      <c r="O3" s="21">
        <f t="shared" si="0"/>
        <v>13</v>
      </c>
      <c r="P3" s="21">
        <f t="shared" si="0"/>
        <v>14</v>
      </c>
      <c r="Q3" s="21">
        <f t="shared" si="0"/>
        <v>15</v>
      </c>
      <c r="R3" s="21">
        <f t="shared" si="0"/>
        <v>16</v>
      </c>
      <c r="S3" s="21">
        <f t="shared" si="0"/>
        <v>17</v>
      </c>
      <c r="T3" s="21">
        <f t="shared" si="0"/>
        <v>18</v>
      </c>
      <c r="U3" s="21">
        <f t="shared" si="0"/>
        <v>19</v>
      </c>
      <c r="V3" s="21">
        <f t="shared" si="0"/>
        <v>20</v>
      </c>
      <c r="W3" s="21">
        <f t="shared" si="0"/>
        <v>21</v>
      </c>
      <c r="X3" s="21">
        <f t="shared" si="0"/>
        <v>22</v>
      </c>
      <c r="Y3" s="21">
        <f t="shared" si="0"/>
        <v>23</v>
      </c>
      <c r="Z3" s="21">
        <f t="shared" si="0"/>
        <v>24</v>
      </c>
      <c r="AA3" s="21">
        <f t="shared" si="0"/>
        <v>25</v>
      </c>
      <c r="AB3" s="21">
        <f t="shared" si="0"/>
        <v>26</v>
      </c>
      <c r="AC3" s="21">
        <f t="shared" si="0"/>
        <v>27</v>
      </c>
      <c r="AD3" s="21">
        <f t="shared" ref="AD3" si="1">AC3+1</f>
        <v>28</v>
      </c>
      <c r="AE3" s="21">
        <f t="shared" ref="AE3" si="2">AD3+1</f>
        <v>29</v>
      </c>
      <c r="AF3" s="21">
        <f t="shared" ref="AF3" si="3">AE3+1</f>
        <v>30</v>
      </c>
      <c r="AG3" s="21">
        <f t="shared" ref="AG3" si="4">AF3+1</f>
        <v>31</v>
      </c>
      <c r="AH3" s="21">
        <f t="shared" ref="AH3" si="5">AG3+1</f>
        <v>32</v>
      </c>
      <c r="AI3" s="21">
        <f t="shared" ref="AI3" si="6">AH3+1</f>
        <v>33</v>
      </c>
      <c r="AJ3" s="21">
        <f t="shared" ref="AJ3" si="7">AI3+1</f>
        <v>34</v>
      </c>
      <c r="AK3" s="21">
        <f t="shared" ref="AK3" si="8">AJ3+1</f>
        <v>35</v>
      </c>
      <c r="AL3" s="21">
        <f t="shared" ref="AL3" si="9">AK3+1</f>
        <v>36</v>
      </c>
      <c r="AM3" s="21">
        <f t="shared" ref="AM3" si="10">AL3+1</f>
        <v>37</v>
      </c>
      <c r="AN3" s="21">
        <f t="shared" ref="AN3" si="11">AM3+1</f>
        <v>38</v>
      </c>
      <c r="AO3" s="21">
        <f t="shared" ref="AO3" si="12">AN3+1</f>
        <v>39</v>
      </c>
      <c r="AP3" s="21">
        <f t="shared" ref="AP3" si="13">AO3+1</f>
        <v>40</v>
      </c>
      <c r="AQ3" s="21">
        <f t="shared" ref="AQ3" si="14">AP3+1</f>
        <v>41</v>
      </c>
      <c r="AR3" s="21">
        <f t="shared" ref="AR3" si="15">AQ3+1</f>
        <v>42</v>
      </c>
      <c r="AS3" s="21">
        <f t="shared" ref="AS3" si="16">AR3+1</f>
        <v>43</v>
      </c>
      <c r="AT3" s="21">
        <f t="shared" ref="AT3" si="17">AS3+1</f>
        <v>44</v>
      </c>
      <c r="AU3" s="21">
        <f t="shared" ref="AU3" si="18">AT3+1</f>
        <v>45</v>
      </c>
      <c r="AV3" s="21">
        <f t="shared" ref="AV3" si="19">AU3+1</f>
        <v>46</v>
      </c>
      <c r="AW3" s="21">
        <f t="shared" ref="AW3" si="20">AV3+1</f>
        <v>47</v>
      </c>
      <c r="AX3" s="21">
        <f t="shared" ref="AX3" si="21">AW3+1</f>
        <v>48</v>
      </c>
      <c r="AY3" s="21">
        <f t="shared" ref="AY3" si="22">AX3+1</f>
        <v>49</v>
      </c>
      <c r="AZ3" s="21">
        <f t="shared" ref="AZ3" si="23">AY3+1</f>
        <v>50</v>
      </c>
      <c r="BA3" s="21">
        <f t="shared" ref="BA3" si="24">AZ3+1</f>
        <v>51</v>
      </c>
      <c r="BB3" s="21">
        <f t="shared" ref="BB3" si="25">BA3+1</f>
        <v>52</v>
      </c>
      <c r="BC3" s="21">
        <f t="shared" ref="BC3" si="26">BB3+1</f>
        <v>53</v>
      </c>
      <c r="BD3" s="21">
        <f t="shared" ref="BD3" si="27">BC3+1</f>
        <v>54</v>
      </c>
      <c r="BE3" s="21">
        <f>BD3+1</f>
        <v>55</v>
      </c>
      <c r="BF3" s="21">
        <f t="shared" ref="BF3" si="28">BE3+1</f>
        <v>56</v>
      </c>
      <c r="BG3" s="21">
        <f t="shared" ref="BG3" si="29">BF3+1</f>
        <v>57</v>
      </c>
      <c r="BH3" s="21">
        <f t="shared" ref="BH3" si="30">BG3+1</f>
        <v>58</v>
      </c>
      <c r="BI3" s="21">
        <f t="shared" ref="BI3" si="31">BH3+1</f>
        <v>59</v>
      </c>
      <c r="BJ3" s="21">
        <f t="shared" ref="BJ3" si="32">BI3+1</f>
        <v>60</v>
      </c>
      <c r="BK3" s="21">
        <f t="shared" ref="BK3" si="33">BJ3+1</f>
        <v>61</v>
      </c>
      <c r="BL3" s="21">
        <f t="shared" ref="BL3" si="34">BK3+1</f>
        <v>62</v>
      </c>
      <c r="BM3" s="21">
        <f t="shared" ref="BM3" si="35">BL3+1</f>
        <v>63</v>
      </c>
      <c r="BN3" s="21">
        <f t="shared" ref="BN3" si="36">BM3+1</f>
        <v>64</v>
      </c>
      <c r="BO3" s="21">
        <f t="shared" ref="BO3" si="37">BN3+1</f>
        <v>65</v>
      </c>
      <c r="BP3" s="21">
        <f t="shared" ref="BP3" si="38">BO3+1</f>
        <v>66</v>
      </c>
      <c r="BQ3" s="21">
        <f t="shared" ref="BQ3" si="39">BP3+1</f>
        <v>67</v>
      </c>
      <c r="BR3" s="21">
        <f t="shared" ref="BR3" si="40">BQ3+1</f>
        <v>68</v>
      </c>
      <c r="BS3" s="21">
        <f t="shared" ref="BS3" si="41">BR3+1</f>
        <v>69</v>
      </c>
      <c r="BT3" s="21">
        <f t="shared" ref="BT3" si="42">BS3+1</f>
        <v>70</v>
      </c>
    </row>
    <row r="4" spans="1:122" s="1" customFormat="1" x14ac:dyDescent="0.25">
      <c r="A4" s="18"/>
      <c r="B4" s="18"/>
      <c r="C4" s="18"/>
      <c r="D4" s="18" t="s">
        <v>1117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49"/>
      <c r="AX4" s="49"/>
      <c r="AY4" s="49"/>
      <c r="AZ4" s="49"/>
      <c r="BA4" s="49"/>
      <c r="BB4" s="71"/>
      <c r="BC4" s="18"/>
      <c r="BD4" s="18"/>
      <c r="BE4" s="18"/>
      <c r="BF4" s="18"/>
      <c r="BG4" s="142"/>
      <c r="BH4" s="142"/>
      <c r="BI4" s="18"/>
      <c r="BJ4" s="18"/>
      <c r="BK4" s="18"/>
      <c r="BL4" s="18"/>
      <c r="BM4" s="18"/>
      <c r="BN4" s="18"/>
      <c r="BU4" s="20">
        <v>1</v>
      </c>
      <c r="BV4" s="20">
        <v>2</v>
      </c>
      <c r="BW4" s="20">
        <v>3</v>
      </c>
      <c r="BX4" s="20">
        <v>4</v>
      </c>
      <c r="BY4" s="20">
        <v>5</v>
      </c>
      <c r="BZ4" s="20">
        <v>6</v>
      </c>
      <c r="CA4" s="20">
        <v>7</v>
      </c>
      <c r="CB4" s="20">
        <v>8</v>
      </c>
      <c r="CC4" s="20">
        <v>9</v>
      </c>
      <c r="CD4" s="20">
        <v>10</v>
      </c>
      <c r="CE4" s="20">
        <v>11</v>
      </c>
      <c r="CF4" s="20">
        <v>12</v>
      </c>
      <c r="CG4" s="20">
        <v>13</v>
      </c>
      <c r="CH4" s="20">
        <v>14</v>
      </c>
      <c r="CI4" s="20">
        <v>15</v>
      </c>
      <c r="CJ4" s="20">
        <v>16</v>
      </c>
      <c r="CK4" s="20">
        <v>17</v>
      </c>
      <c r="CL4" s="20">
        <v>18</v>
      </c>
      <c r="CM4" s="20">
        <v>19</v>
      </c>
      <c r="CN4" s="20">
        <v>20</v>
      </c>
      <c r="CO4" s="20">
        <v>21</v>
      </c>
      <c r="CP4" s="20">
        <v>22</v>
      </c>
      <c r="CQ4" s="20">
        <v>23</v>
      </c>
      <c r="CR4" s="19"/>
      <c r="CS4" s="52">
        <f t="shared" ref="CS4:DA4" si="43">AVERAGE(CS7:CS126)</f>
        <v>3.4446808510638292</v>
      </c>
      <c r="CT4" s="52">
        <f t="shared" si="43"/>
        <v>6.3234042553191498</v>
      </c>
      <c r="CU4" s="52">
        <f t="shared" si="43"/>
        <v>6.1042553191489359</v>
      </c>
      <c r="CV4" s="52">
        <f t="shared" si="43"/>
        <v>5.782978723404252</v>
      </c>
      <c r="CW4" s="52">
        <f t="shared" si="43"/>
        <v>6.0489361702127677</v>
      </c>
      <c r="CX4" s="52">
        <f t="shared" si="43"/>
        <v>5.7734042553191491</v>
      </c>
      <c r="CY4" s="52">
        <f t="shared" si="43"/>
        <v>0.65744680851063808</v>
      </c>
      <c r="CZ4" s="52">
        <f t="shared" si="43"/>
        <v>6.0010638297872321</v>
      </c>
      <c r="DA4" s="52">
        <f t="shared" si="43"/>
        <v>5.9329787234042559</v>
      </c>
      <c r="DC4" s="140" t="s">
        <v>1115</v>
      </c>
      <c r="DD4" s="140"/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</row>
    <row r="5" spans="1:122" s="1" customFormat="1" x14ac:dyDescent="0.25">
      <c r="A5" s="18"/>
      <c r="B5" s="18" t="s">
        <v>1124</v>
      </c>
      <c r="C5" s="18" t="s">
        <v>1123</v>
      </c>
      <c r="D5" s="18" t="s">
        <v>1107</v>
      </c>
      <c r="E5" s="18" t="s">
        <v>1107</v>
      </c>
      <c r="F5" s="18" t="s">
        <v>1106</v>
      </c>
      <c r="G5" s="18" t="s">
        <v>1106</v>
      </c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 t="s">
        <v>1105</v>
      </c>
      <c r="AC5" s="18"/>
      <c r="AD5" s="128" t="s">
        <v>1605</v>
      </c>
      <c r="AE5" s="128"/>
      <c r="AF5" s="128"/>
      <c r="AG5" s="128"/>
      <c r="AH5" s="128"/>
      <c r="AI5" s="18" t="s">
        <v>1129</v>
      </c>
      <c r="AJ5" s="18" t="s">
        <v>1603</v>
      </c>
      <c r="AK5" s="18" t="s">
        <v>1602</v>
      </c>
      <c r="AL5" s="18" t="s">
        <v>1600</v>
      </c>
      <c r="AM5" s="18" t="s">
        <v>709</v>
      </c>
      <c r="AN5" s="18" t="s">
        <v>711</v>
      </c>
      <c r="AO5" s="18" t="s">
        <v>713</v>
      </c>
      <c r="AP5" s="18" t="s">
        <v>715</v>
      </c>
      <c r="AQ5" s="18" t="s">
        <v>711</v>
      </c>
      <c r="AR5" s="18" t="s">
        <v>718</v>
      </c>
      <c r="AS5" s="18" t="s">
        <v>720</v>
      </c>
      <c r="AT5" s="18" t="s">
        <v>722</v>
      </c>
      <c r="AU5" s="18" t="s">
        <v>718</v>
      </c>
      <c r="AV5" s="18" t="s">
        <v>1090</v>
      </c>
      <c r="AW5" s="49"/>
      <c r="AX5" s="49"/>
      <c r="AY5" s="49" t="s">
        <v>1093</v>
      </c>
      <c r="AZ5" s="49" t="s">
        <v>253</v>
      </c>
      <c r="BA5" s="49" t="s">
        <v>253</v>
      </c>
      <c r="BB5" s="18" t="s">
        <v>257</v>
      </c>
      <c r="BC5" s="18" t="s">
        <v>36</v>
      </c>
      <c r="BD5" s="49" t="s">
        <v>1599</v>
      </c>
      <c r="BE5" s="18" t="s">
        <v>256</v>
      </c>
      <c r="BF5" s="18"/>
      <c r="BG5" s="142" t="s">
        <v>258</v>
      </c>
      <c r="BH5" s="142"/>
      <c r="BI5" s="18" t="s">
        <v>721</v>
      </c>
      <c r="BJ5" s="18"/>
      <c r="BK5" s="18" t="s">
        <v>259</v>
      </c>
      <c r="BL5" s="18" t="s">
        <v>260</v>
      </c>
      <c r="BM5" s="18" t="s">
        <v>255</v>
      </c>
      <c r="BN5" s="18" t="s">
        <v>254</v>
      </c>
      <c r="BU5" s="141" t="s">
        <v>262</v>
      </c>
      <c r="BV5" s="141" t="s">
        <v>263</v>
      </c>
      <c r="BW5" s="141" t="s">
        <v>264</v>
      </c>
      <c r="BX5" s="141" t="s">
        <v>894</v>
      </c>
      <c r="BY5" s="141" t="s">
        <v>902</v>
      </c>
      <c r="BZ5" s="141" t="s">
        <v>265</v>
      </c>
      <c r="CA5" s="141" t="s">
        <v>266</v>
      </c>
      <c r="CB5" s="141" t="s">
        <v>267</v>
      </c>
      <c r="CC5" s="141" t="s">
        <v>268</v>
      </c>
      <c r="CD5" s="141" t="s">
        <v>269</v>
      </c>
      <c r="CE5" s="141" t="s">
        <v>270</v>
      </c>
      <c r="CF5" s="141" t="s">
        <v>271</v>
      </c>
      <c r="CG5" s="141" t="s">
        <v>272</v>
      </c>
      <c r="CH5" s="141" t="s">
        <v>273</v>
      </c>
      <c r="CI5" s="141" t="s">
        <v>639</v>
      </c>
      <c r="CJ5" s="141" t="s">
        <v>274</v>
      </c>
      <c r="CK5" s="141" t="s">
        <v>275</v>
      </c>
      <c r="CL5" s="141" t="s">
        <v>276</v>
      </c>
      <c r="CM5" s="141" t="s">
        <v>281</v>
      </c>
      <c r="CN5" s="141" t="s">
        <v>277</v>
      </c>
      <c r="CO5" s="141" t="s">
        <v>278</v>
      </c>
      <c r="CP5" s="141" t="s">
        <v>279</v>
      </c>
      <c r="CQ5" s="141" t="s">
        <v>280</v>
      </c>
      <c r="CR5" s="19"/>
      <c r="CS5" s="20" t="s">
        <v>709</v>
      </c>
      <c r="CT5" s="20" t="s">
        <v>711</v>
      </c>
      <c r="CU5" s="20" t="s">
        <v>713</v>
      </c>
      <c r="CV5" s="20" t="s">
        <v>715</v>
      </c>
      <c r="CW5" s="20" t="s">
        <v>711</v>
      </c>
      <c r="CX5" s="20" t="s">
        <v>718</v>
      </c>
      <c r="CY5" s="20" t="s">
        <v>720</v>
      </c>
      <c r="CZ5" s="20" t="s">
        <v>722</v>
      </c>
      <c r="DA5" s="20" t="s">
        <v>718</v>
      </c>
      <c r="DC5" s="140"/>
      <c r="DD5" s="140"/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</row>
    <row r="6" spans="1:122" s="1" customFormat="1" ht="15.75" thickBot="1" x14ac:dyDescent="0.3">
      <c r="A6" s="18" t="s">
        <v>1122</v>
      </c>
      <c r="B6" s="18" t="s">
        <v>1125</v>
      </c>
      <c r="C6" s="18" t="s">
        <v>1122</v>
      </c>
      <c r="D6" s="18" t="s">
        <v>1108</v>
      </c>
      <c r="E6" s="18" t="s">
        <v>1108</v>
      </c>
      <c r="F6" s="18" t="s">
        <v>1095</v>
      </c>
      <c r="G6" s="18" t="s">
        <v>1096</v>
      </c>
      <c r="H6" s="18">
        <v>1</v>
      </c>
      <c r="I6" s="18">
        <v>2</v>
      </c>
      <c r="J6" s="18">
        <v>3</v>
      </c>
      <c r="K6" s="18">
        <v>4</v>
      </c>
      <c r="L6" s="18">
        <v>5</v>
      </c>
      <c r="M6" s="18">
        <v>6</v>
      </c>
      <c r="N6" s="18">
        <v>7</v>
      </c>
      <c r="O6" s="18">
        <v>8</v>
      </c>
      <c r="P6" s="18">
        <v>9</v>
      </c>
      <c r="Q6" s="18">
        <v>10</v>
      </c>
      <c r="R6" s="18">
        <v>11</v>
      </c>
      <c r="S6" s="18">
        <v>12</v>
      </c>
      <c r="T6" s="18">
        <v>13</v>
      </c>
      <c r="U6" s="18">
        <v>14</v>
      </c>
      <c r="V6" s="18">
        <v>15</v>
      </c>
      <c r="W6" s="18">
        <v>16</v>
      </c>
      <c r="X6" s="18">
        <v>17</v>
      </c>
      <c r="Y6" s="18">
        <v>18</v>
      </c>
      <c r="Z6" s="18">
        <v>19</v>
      </c>
      <c r="AA6" s="18">
        <v>20</v>
      </c>
      <c r="AB6" s="18" t="s">
        <v>1089</v>
      </c>
      <c r="AC6" s="18" t="s">
        <v>1114</v>
      </c>
      <c r="AD6" s="18">
        <v>1</v>
      </c>
      <c r="AE6" s="18">
        <v>2</v>
      </c>
      <c r="AF6" s="18">
        <v>3</v>
      </c>
      <c r="AG6" s="18">
        <v>4</v>
      </c>
      <c r="AH6" s="18">
        <v>5</v>
      </c>
      <c r="AI6" s="18" t="s">
        <v>1089</v>
      </c>
      <c r="AJ6" s="18" t="s">
        <v>1604</v>
      </c>
      <c r="AK6" s="18" t="s">
        <v>1601</v>
      </c>
      <c r="AL6" s="18" t="s">
        <v>1601</v>
      </c>
      <c r="AM6" s="18" t="s">
        <v>710</v>
      </c>
      <c r="AN6" s="18" t="s">
        <v>712</v>
      </c>
      <c r="AO6" s="18" t="s">
        <v>714</v>
      </c>
      <c r="AP6" s="18" t="s">
        <v>716</v>
      </c>
      <c r="AQ6" s="18" t="s">
        <v>717</v>
      </c>
      <c r="AR6" s="18" t="s">
        <v>719</v>
      </c>
      <c r="AS6" s="18" t="s">
        <v>721</v>
      </c>
      <c r="AT6" s="18" t="s">
        <v>723</v>
      </c>
      <c r="AU6" s="18" t="s">
        <v>717</v>
      </c>
      <c r="AV6" s="18" t="s">
        <v>1089</v>
      </c>
      <c r="AW6" s="49" t="s">
        <v>1091</v>
      </c>
      <c r="AX6" s="49" t="s">
        <v>1092</v>
      </c>
      <c r="AY6" s="49" t="s">
        <v>1094</v>
      </c>
      <c r="AZ6" s="49" t="s">
        <v>1095</v>
      </c>
      <c r="BA6" s="49" t="s">
        <v>1096</v>
      </c>
      <c r="BB6" s="18"/>
      <c r="BC6" s="18" t="s">
        <v>253</v>
      </c>
      <c r="BD6" s="18"/>
      <c r="BE6" s="18"/>
      <c r="BF6" s="18"/>
      <c r="BG6" s="18"/>
      <c r="BH6" s="18"/>
      <c r="BI6" s="18"/>
      <c r="BJ6" s="18" t="s">
        <v>261</v>
      </c>
      <c r="BK6" s="18"/>
      <c r="BL6" s="18"/>
      <c r="BM6" s="18"/>
      <c r="BN6" s="18"/>
      <c r="BU6" s="141"/>
      <c r="BV6" s="141"/>
      <c r="BW6" s="141"/>
      <c r="BX6" s="141"/>
      <c r="BY6" s="141"/>
      <c r="BZ6" s="141"/>
      <c r="CA6" s="141"/>
      <c r="CB6" s="141"/>
      <c r="CC6" s="141"/>
      <c r="CD6" s="141"/>
      <c r="CE6" s="141"/>
      <c r="CF6" s="141"/>
      <c r="CG6" s="141"/>
      <c r="CH6" s="141"/>
      <c r="CI6" s="141"/>
      <c r="CJ6" s="141"/>
      <c r="CK6" s="141"/>
      <c r="CL6" s="141"/>
      <c r="CM6" s="141"/>
      <c r="CN6" s="141"/>
      <c r="CO6" s="141"/>
      <c r="CP6" s="141"/>
      <c r="CQ6" s="141"/>
      <c r="CR6" s="20"/>
      <c r="CS6" s="20" t="s">
        <v>710</v>
      </c>
      <c r="CT6" s="20" t="s">
        <v>712</v>
      </c>
      <c r="CU6" s="20" t="s">
        <v>714</v>
      </c>
      <c r="CV6" s="20" t="s">
        <v>716</v>
      </c>
      <c r="CW6" s="20" t="s">
        <v>717</v>
      </c>
      <c r="CX6" s="20" t="s">
        <v>719</v>
      </c>
      <c r="CY6" s="20" t="s">
        <v>721</v>
      </c>
      <c r="CZ6" s="20" t="s">
        <v>723</v>
      </c>
      <c r="DA6" s="20" t="s">
        <v>717</v>
      </c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</row>
    <row r="7" spans="1:122" s="16" customFormat="1" ht="19.5" thickBot="1" x14ac:dyDescent="0.35">
      <c r="A7" s="16">
        <v>1</v>
      </c>
      <c r="B7" s="59"/>
      <c r="C7" s="59" t="str">
        <f>IF(E7&gt;=1,D7,"")</f>
        <v/>
      </c>
      <c r="D7" s="66">
        <v>0</v>
      </c>
      <c r="E7" s="65">
        <f>IF(D7&gt;=1,1,0)</f>
        <v>0</v>
      </c>
      <c r="F7" s="58">
        <f t="shared" ref="F7:F49" si="44">IF(D7=1,VLOOKUP(HOUR(BK7),$DC$18:$DD$22,2),0)</f>
        <v>0</v>
      </c>
      <c r="G7" s="58">
        <f t="shared" ref="G7:G38" si="45">IF(AND(BH7&lt;&gt;"",F7&gt;0),F7+5,0)</f>
        <v>0</v>
      </c>
      <c r="H7" s="58" t="str">
        <f t="shared" ref="H7:Q16" si="46">IF(OR($F7=H$6,$G7=H$6),$BB7,"")</f>
        <v/>
      </c>
      <c r="I7" s="58" t="str">
        <f t="shared" si="46"/>
        <v/>
      </c>
      <c r="J7" s="58" t="str">
        <f t="shared" si="46"/>
        <v/>
      </c>
      <c r="K7" s="58" t="str">
        <f t="shared" si="46"/>
        <v/>
      </c>
      <c r="L7" s="58" t="str">
        <f t="shared" si="46"/>
        <v/>
      </c>
      <c r="M7" s="58" t="str">
        <f t="shared" si="46"/>
        <v/>
      </c>
      <c r="N7" s="58" t="str">
        <f t="shared" si="46"/>
        <v/>
      </c>
      <c r="O7" s="58" t="str">
        <f t="shared" si="46"/>
        <v/>
      </c>
      <c r="P7" s="58" t="str">
        <f t="shared" si="46"/>
        <v/>
      </c>
      <c r="Q7" s="58" t="str">
        <f t="shared" si="46"/>
        <v/>
      </c>
      <c r="R7" s="58" t="str">
        <f t="shared" ref="R7:AA16" si="47">IF(OR($F7=R$6,$G7=R$6),$BB7,"")</f>
        <v/>
      </c>
      <c r="S7" s="58" t="str">
        <f t="shared" si="47"/>
        <v/>
      </c>
      <c r="T7" s="58" t="str">
        <f t="shared" si="47"/>
        <v/>
      </c>
      <c r="U7" s="58" t="str">
        <f t="shared" si="47"/>
        <v/>
      </c>
      <c r="V7" s="58" t="str">
        <f t="shared" si="47"/>
        <v/>
      </c>
      <c r="W7" s="58" t="str">
        <f t="shared" si="47"/>
        <v/>
      </c>
      <c r="X7" s="58" t="str">
        <f t="shared" si="47"/>
        <v/>
      </c>
      <c r="Y7" s="58" t="str">
        <f t="shared" si="47"/>
        <v/>
      </c>
      <c r="Z7" s="58" t="str">
        <f t="shared" si="47"/>
        <v/>
      </c>
      <c r="AA7" s="58" t="str">
        <f t="shared" si="47"/>
        <v/>
      </c>
      <c r="AB7" s="68">
        <f t="shared" ref="AB7:AB38" si="48">IF(D7=1,AV7,0)</f>
        <v>0</v>
      </c>
      <c r="AC7" s="58">
        <f t="shared" ref="AC7:AC38" ca="1" si="49">RANK(AV7,$AV$7:$AV$154)</f>
        <v>134</v>
      </c>
      <c r="AD7" s="131">
        <f ca="1">IF($AV7&gt;0,$AV7*IF($AI7&lt;150,1,IF($AI7&gt;250,AD$155,1-(1-AD$155)*($AI7-150)/100)),((1-IF($AI7&lt;150,1,IF($AI7&gt;250,AD$155,1-(1-AD$155)*($AI7-150)/100)))*$AV7)+$AV7)</f>
        <v>-24.22872340425533</v>
      </c>
      <c r="AE7" s="132">
        <f t="shared" ref="AE7:AH22" ca="1" si="50">IF($AV7&gt;0,$AV7*IF($AI7&lt;150,1,IF($AI7&gt;250,AE$155,1-(1-AE$155)*($AI7-150)/100)),((1-IF($AI7&lt;150,1,IF($AI7&gt;250,AE$155,1-(1-AE$155)*($AI7-150)/100)))*$AV7)+$AV7)</f>
        <v>-24.22872340425533</v>
      </c>
      <c r="AF7" s="132">
        <f t="shared" ca="1" si="50"/>
        <v>-24.22872340425533</v>
      </c>
      <c r="AG7" s="132">
        <f t="shared" ca="1" si="50"/>
        <v>-24.22872340425533</v>
      </c>
      <c r="AH7" s="133">
        <f t="shared" ca="1" si="50"/>
        <v>-24.22872340425533</v>
      </c>
      <c r="AI7" s="122">
        <f t="shared" ref="AI7:AI38" si="51">AL7+AK7-AJ7</f>
        <v>87.550814848347557</v>
      </c>
      <c r="AJ7" s="16">
        <v>53</v>
      </c>
      <c r="AK7" s="16">
        <f t="shared" ref="AK7:AK38" si="52">(IF(HOUR(BK7)=1,3.6,IF(OR(HOUR(BK7)=10,HOUR(BK7)=3),3,IF(HOUR(BK7)=6,2,1)))^3-1)*2</f>
        <v>52</v>
      </c>
      <c r="AL7" s="122">
        <f t="shared" ref="AL7:AL38" si="53">AN7+AO7+3*AM7+3*AP7+5*AR7+5*AT7+10*AS7+20*AQ7+20*AU7</f>
        <v>88.550814848347542</v>
      </c>
      <c r="AM7" s="122">
        <f t="shared" ref="AM7:AM38" si="54">IF(ISBLANK(CS7),0,IF((CS7-CS$4)&lt;0,0,((CS7-CS$4)*10)^2*0.1))</f>
        <v>3.0602082390222524E-2</v>
      </c>
      <c r="AN7" s="122">
        <f t="shared" ref="AN7:AN38" si="55">IF(ISBLANK(CT7),0,IF((CT7-CT$4)&lt;0,0,((CT7-CT$4)*10)^2*0.1))</f>
        <v>2.2714350384789395</v>
      </c>
      <c r="AO7" s="122">
        <f t="shared" ref="AO7:AO38" si="56">IF(ISBLANK(CU7),0,IF((CU7-CU$4)&lt;0,0,((CU7-CU$4)*10)^2*0.1))</f>
        <v>1.5661385242191057</v>
      </c>
      <c r="AP7" s="122">
        <f t="shared" ref="AP7:AP38" si="57">IF(ISBLANK(CV7),0,IF((CV7-CV$4)&lt;0,0,((CV7-CV$4)*10)^2*0.1))</f>
        <v>3.8071525577184704</v>
      </c>
      <c r="AQ7" s="122">
        <f t="shared" ref="AQ7:AQ38" si="58">IF(ISBLANK(CW7),0,IF((CW7-CW$4)&lt;0,0,((CW7-CW$4)*10)^2*0.1))</f>
        <v>1.2324581258487903</v>
      </c>
      <c r="AR7" s="122">
        <f t="shared" ref="AR7:AR38" si="59">IF(ISBLANK(CX7),0,IF((CX7-CX$4)&lt;0,0,((CX7-CX$4)*10)^2*0.1))</f>
        <v>3.926222272521505</v>
      </c>
      <c r="AS7" s="122">
        <f t="shared" ref="AS7:AS38" si="60">IF(ISBLANK(CY7),0,IF((CY$4-CY7)&lt;0,0,((CY$4-CY7)*10)^2*0.1))</f>
        <v>0</v>
      </c>
      <c r="AT7" s="122">
        <f t="shared" ref="AT7:AT38" si="61">IF(ISBLANK(CZ7),0,IF((CZ7-CZ$4)&lt;0,0,((CZ7-CZ$4)*10)^2*0.1))</f>
        <v>0.39575599818923446</v>
      </c>
      <c r="AU7" s="122">
        <f t="shared" ref="AU7:AU38" si="62">IF(ISBLANK(DA7),0,IF((DA7-DA$4)&lt;0,0,((DA7-DA$4)*10)^2*0.1))</f>
        <v>1.3470461747396956</v>
      </c>
      <c r="AV7" s="59">
        <f t="shared" ref="AV7:AV70" ca="1" si="63">SUM(AW7:BA7)</f>
        <v>-24.22872340425533</v>
      </c>
      <c r="AW7" s="16">
        <f>IF(AND('User Input'!$G$6=1,OR(HOUR(Model!BK7)=8,HOUR(Model!BK7)=9)),10,IF(AND('User Input'!$G$6=2,HOUR(Model!BK7)=6),10,0))</f>
        <v>0</v>
      </c>
      <c r="AX7" s="69">
        <f>IF('User Input'!$G$11=4,(Model!DA7-Model!$DA$4)*50,0)+IF('User Input'!$G$11=3,(Model!CV7-Model!$CV$4)*50,0)+IF('User Input'!$G$11=2,(Model!CW7-Model!$CW$4)*50,0)+IF('User Input'!$G$11=1,(Model!CX7-Model!$CX$4)*-25+(Model!CY7-Model!$CY$4)*-25,0)</f>
        <v>-24.22872340425533</v>
      </c>
      <c r="AY7" s="16">
        <f>IF(AND('User Input'!$G$19=0,Model!BG7="M"),-1000,0)+IF(AND('User Input'!$G$20=0,Model!BG7="T"),-1000,0)+IF(AND('User Input'!$G$21=0,OR(Model!BG7="W",BH7="W")),-1000,0)+IF(AND('User Input'!$G$22=0,OR(Model!BG7="R",BH7="R")),-1000,0)</f>
        <v>0</v>
      </c>
      <c r="AZ7" s="16">
        <f ca="1">IF('User Input'!$G$26="NA",0,OFFSET(Model!BN7,1,'User Input'!$G$26)*50)</f>
        <v>0</v>
      </c>
      <c r="BA7" s="16">
        <f ca="1">IF('User Input'!$G$27="NA",0,OFFSET(Model!BN7,1,'User Input'!$G$27)*50)</f>
        <v>0</v>
      </c>
      <c r="BB7" s="14" t="s">
        <v>1027</v>
      </c>
      <c r="BC7" s="14" t="s">
        <v>38</v>
      </c>
      <c r="BD7" s="14">
        <f>VLOOKUP(BB7,Size!$A$1:$D$397,4,TRUE)</f>
        <v>53</v>
      </c>
      <c r="BE7" s="14" t="s">
        <v>980</v>
      </c>
      <c r="BF7" s="14">
        <f t="shared" ref="BF7:BF33" si="64">LEN(BE7)</f>
        <v>2</v>
      </c>
      <c r="BG7" s="15" t="str">
        <f t="shared" ref="BG7:BG33" si="65">IF(BF7=1,BE7,LEFT(BE7,1))</f>
        <v>M</v>
      </c>
      <c r="BH7" s="15" t="str">
        <f t="shared" ref="BH7:BH33" si="66">IF(BF7=1,"",RIGHT(BE7,1))</f>
        <v>W</v>
      </c>
      <c r="BI7" s="14" t="s">
        <v>1023</v>
      </c>
      <c r="BJ7" s="14">
        <f t="shared" ref="BJ7:BJ33" si="67">FIND($BJ$6,BI7)</f>
        <v>5</v>
      </c>
      <c r="BK7" s="123" t="str">
        <f>LEFT(BI7,BJ7-1)</f>
        <v>3:00</v>
      </c>
      <c r="BL7" s="14" t="str">
        <f>RIGHT(BI7,LEN(BI7)-BJ7)</f>
        <v>4:20</v>
      </c>
      <c r="BM7" s="14" t="s">
        <v>1028</v>
      </c>
      <c r="BN7" s="14" t="s">
        <v>1029</v>
      </c>
      <c r="BO7" s="16">
        <f t="shared" ref="BO7:BO38" si="68">IF(BG7="M",10,IF(BG7="T",20,IF(BG7="W",30,IF(BG7="R",40,0))))</f>
        <v>10</v>
      </c>
      <c r="BP7" s="16">
        <f t="shared" ref="BP7:BP38" si="69">IF(BH7="M",10,IF(BH7="T",20,IF(BH7="W",30,IF(BH7="R",40,0))))</f>
        <v>30</v>
      </c>
      <c r="BQ7" s="58">
        <f t="shared" ref="BQ7:BQ38" si="70">IF(HOUR(BK7)=9,1,IF(HOUR(BK7)=10,2,IF(HOUR(BK7)=1,3,IF(HOUR(BK7)=3,4,5))))</f>
        <v>4</v>
      </c>
      <c r="BR7" s="16">
        <f t="shared" ref="BR7:BR38" si="71">IF(HOUR(BL7)=10,1,IF(HOUR(BL7)=11,2,IF(HOUR(BL7)=2,3,IF(HOUR(BL7)=4,4,5))))</f>
        <v>4</v>
      </c>
      <c r="BS7" s="16">
        <f>BO7+BQ7</f>
        <v>14</v>
      </c>
      <c r="BT7" s="16">
        <f>IF(BP7&gt;0,BP7+BQ7,IF(BQ7=5,0,BO7+BR7))</f>
        <v>34</v>
      </c>
      <c r="BU7" s="14">
        <v>1</v>
      </c>
      <c r="BV7" s="14">
        <v>0</v>
      </c>
      <c r="BW7" s="14">
        <v>0</v>
      </c>
      <c r="BX7" s="14">
        <v>0</v>
      </c>
      <c r="BY7" s="14">
        <v>0</v>
      </c>
      <c r="BZ7" s="14">
        <v>0</v>
      </c>
      <c r="CA7" s="14">
        <v>0</v>
      </c>
      <c r="CB7" s="14">
        <v>0</v>
      </c>
      <c r="CC7" s="14">
        <v>0</v>
      </c>
      <c r="CD7" s="14">
        <v>0</v>
      </c>
      <c r="CE7" s="14">
        <v>0</v>
      </c>
      <c r="CF7" s="14">
        <v>0</v>
      </c>
      <c r="CG7" s="14">
        <v>1</v>
      </c>
      <c r="CH7" s="14">
        <v>0</v>
      </c>
      <c r="CI7" s="14">
        <v>0</v>
      </c>
      <c r="CJ7" s="14">
        <v>0</v>
      </c>
      <c r="CK7" s="14">
        <v>0</v>
      </c>
      <c r="CL7" s="14">
        <v>0</v>
      </c>
      <c r="CM7" s="14">
        <v>0</v>
      </c>
      <c r="CN7" s="14">
        <v>0</v>
      </c>
      <c r="CO7" s="14">
        <v>0</v>
      </c>
      <c r="CP7" s="14">
        <v>0</v>
      </c>
      <c r="CQ7" s="14">
        <v>0</v>
      </c>
      <c r="CR7" s="17"/>
      <c r="CS7" s="51">
        <v>3.5</v>
      </c>
      <c r="CT7" s="51">
        <v>6.8</v>
      </c>
      <c r="CU7" s="51">
        <v>6.5</v>
      </c>
      <c r="CV7" s="51">
        <v>6.4</v>
      </c>
      <c r="CW7" s="51">
        <v>6.4</v>
      </c>
      <c r="CX7" s="51">
        <v>6.4</v>
      </c>
      <c r="CY7" s="51">
        <v>1</v>
      </c>
      <c r="CZ7" s="51">
        <v>6.2</v>
      </c>
      <c r="DA7" s="51">
        <v>6.3</v>
      </c>
      <c r="DB7" s="74" t="s">
        <v>1118</v>
      </c>
      <c r="DC7" s="74"/>
      <c r="DD7" s="72"/>
      <c r="DE7" s="73"/>
      <c r="DF7" s="72"/>
      <c r="DG7" s="72"/>
      <c r="DH7" s="72"/>
    </row>
    <row r="8" spans="1:122" s="16" customFormat="1" ht="15.75" thickBot="1" x14ac:dyDescent="0.3">
      <c r="A8" s="16">
        <v>2</v>
      </c>
      <c r="B8" s="59">
        <f>E7</f>
        <v>0</v>
      </c>
      <c r="C8" s="59" t="str">
        <f t="shared" ref="C8:C71" si="72">IF(E8&gt;=1,D8,"")</f>
        <v/>
      </c>
      <c r="D8" s="66">
        <v>0</v>
      </c>
      <c r="E8" s="65">
        <f t="shared" ref="E8:E71" si="73">IF(D8&gt;=1,1,0)</f>
        <v>0</v>
      </c>
      <c r="F8" s="58">
        <f t="shared" si="44"/>
        <v>0</v>
      </c>
      <c r="G8" s="58">
        <f t="shared" si="45"/>
        <v>0</v>
      </c>
      <c r="H8" s="58" t="str">
        <f t="shared" si="46"/>
        <v/>
      </c>
      <c r="I8" s="58" t="str">
        <f t="shared" si="46"/>
        <v/>
      </c>
      <c r="J8" s="58" t="str">
        <f t="shared" si="46"/>
        <v/>
      </c>
      <c r="K8" s="58" t="str">
        <f t="shared" si="46"/>
        <v/>
      </c>
      <c r="L8" s="58" t="str">
        <f t="shared" si="46"/>
        <v/>
      </c>
      <c r="M8" s="58" t="str">
        <f t="shared" si="46"/>
        <v/>
      </c>
      <c r="N8" s="58" t="str">
        <f t="shared" si="46"/>
        <v/>
      </c>
      <c r="O8" s="58" t="str">
        <f t="shared" si="46"/>
        <v/>
      </c>
      <c r="P8" s="58" t="str">
        <f t="shared" si="46"/>
        <v/>
      </c>
      <c r="Q8" s="58" t="str">
        <f t="shared" si="46"/>
        <v/>
      </c>
      <c r="R8" s="58" t="str">
        <f t="shared" si="47"/>
        <v/>
      </c>
      <c r="S8" s="58" t="str">
        <f t="shared" si="47"/>
        <v/>
      </c>
      <c r="T8" s="58" t="str">
        <f t="shared" si="47"/>
        <v/>
      </c>
      <c r="U8" s="58" t="str">
        <f t="shared" si="47"/>
        <v/>
      </c>
      <c r="V8" s="58" t="str">
        <f t="shared" si="47"/>
        <v/>
      </c>
      <c r="W8" s="58" t="str">
        <f t="shared" si="47"/>
        <v/>
      </c>
      <c r="X8" s="58" t="str">
        <f t="shared" si="47"/>
        <v/>
      </c>
      <c r="Y8" s="58" t="str">
        <f t="shared" si="47"/>
        <v/>
      </c>
      <c r="Z8" s="58" t="str">
        <f t="shared" si="47"/>
        <v/>
      </c>
      <c r="AA8" s="58" t="str">
        <f t="shared" si="47"/>
        <v/>
      </c>
      <c r="AB8" s="68">
        <f t="shared" si="48"/>
        <v>0</v>
      </c>
      <c r="AC8" s="58">
        <f t="shared" ca="1" si="49"/>
        <v>144</v>
      </c>
      <c r="AD8" s="134">
        <f t="shared" ref="AD8:AH39" ca="1" si="74">IF($AV8&gt;0,$AV8*IF($AI8&lt;150,1,IF($AI8&gt;250,AD$155,1-(1-AD$155)*($AI8-150)/100)),((1-IF($AI8&lt;150,1,IF($AI8&gt;250,AD$155,1-(1-AD$155)*($AI8-150)/100)))*$AV8)+$AV8)</f>
        <v>-39.228723404255319</v>
      </c>
      <c r="AE8" s="130">
        <f t="shared" ca="1" si="50"/>
        <v>-39.228723404255319</v>
      </c>
      <c r="AF8" s="130">
        <f t="shared" ca="1" si="50"/>
        <v>-39.228723404255319</v>
      </c>
      <c r="AG8" s="130">
        <f t="shared" ca="1" si="50"/>
        <v>-39.228723404255319</v>
      </c>
      <c r="AH8" s="135">
        <f t="shared" ca="1" si="50"/>
        <v>-39.228723404255319</v>
      </c>
      <c r="AI8" s="122">
        <f t="shared" si="51"/>
        <v>-22.964259846084115</v>
      </c>
      <c r="AJ8" s="16">
        <v>50</v>
      </c>
      <c r="AK8" s="16">
        <f t="shared" si="52"/>
        <v>0</v>
      </c>
      <c r="AL8" s="122">
        <f t="shared" si="53"/>
        <v>27.035740153915885</v>
      </c>
      <c r="AM8" s="122">
        <f t="shared" si="54"/>
        <v>0.2412403802625645</v>
      </c>
      <c r="AN8" s="122">
        <f t="shared" si="55"/>
        <v>0</v>
      </c>
      <c r="AO8" s="122">
        <f t="shared" si="56"/>
        <v>0</v>
      </c>
      <c r="AP8" s="122">
        <f t="shared" si="57"/>
        <v>0</v>
      </c>
      <c r="AQ8" s="122">
        <f t="shared" si="58"/>
        <v>0</v>
      </c>
      <c r="AR8" s="122">
        <f t="shared" si="59"/>
        <v>2.7730307831597969</v>
      </c>
      <c r="AS8" s="122">
        <f t="shared" si="60"/>
        <v>0</v>
      </c>
      <c r="AT8" s="122">
        <f t="shared" si="61"/>
        <v>2.4893730194658414</v>
      </c>
      <c r="AU8" s="122">
        <f t="shared" si="62"/>
        <v>0</v>
      </c>
      <c r="AV8" s="59">
        <f t="shared" ca="1" si="63"/>
        <v>-39.228723404255319</v>
      </c>
      <c r="AW8" s="16">
        <f>IF(AND('User Input'!$G$6=1,OR(HOUR(Model!BK8)=8,HOUR(Model!BK8)=9)),10,IF(AND('User Input'!$G$6=2,HOUR(Model!BK8)=6),10,0))</f>
        <v>0</v>
      </c>
      <c r="AX8" s="69">
        <f>IF('User Input'!$G$11=4,(Model!DA8-Model!$DA$4)*50,0)+IF('User Input'!$G$11=3,(Model!CV8-Model!$CV$4)*50,0)+IF('User Input'!$G$11=2,(Model!CW8-Model!$CW$4)*50,0)+IF('User Input'!$G$11=1,(Model!CX8-Model!$CX$4)*-25+(Model!CY8-Model!$CY$4)*-25,0)</f>
        <v>-39.228723404255319</v>
      </c>
      <c r="AY8" s="16">
        <f>IF(AND('User Input'!$G$19=0,Model!BG8="M"),-1000,0)+IF(AND('User Input'!$G$20=0,Model!BG8="T"),-1000,0)+IF(AND('User Input'!$G$21=0,OR(Model!BG8="W",BH8="W")),-1000,0)+IF(AND('User Input'!$G$22=0,OR(Model!BG8="R",BH8="R")),-1000,0)</f>
        <v>0</v>
      </c>
      <c r="AZ8" s="16">
        <f ca="1">IF('User Input'!$G$26="NA",0,OFFSET(Model!BN8,1,'User Input'!$G$26)*50)</f>
        <v>0</v>
      </c>
      <c r="BA8" s="16">
        <f ca="1">IF('User Input'!$G$27="NA",0,OFFSET(Model!BN8,1,'User Input'!$G$27)*50)</f>
        <v>0</v>
      </c>
      <c r="BB8" s="14" t="s">
        <v>949</v>
      </c>
      <c r="BC8" s="14" t="s">
        <v>42</v>
      </c>
      <c r="BD8" s="14">
        <f>VLOOKUP(BB8,Size!$A$1:$D$397,4,TRUE)</f>
        <v>50</v>
      </c>
      <c r="BE8" s="14" t="s">
        <v>980</v>
      </c>
      <c r="BF8" s="14">
        <f t="shared" si="64"/>
        <v>2</v>
      </c>
      <c r="BG8" s="15" t="str">
        <f t="shared" si="65"/>
        <v>M</v>
      </c>
      <c r="BH8" s="15" t="str">
        <f t="shared" si="66"/>
        <v>W</v>
      </c>
      <c r="BI8" s="14" t="s">
        <v>950</v>
      </c>
      <c r="BJ8" s="14">
        <f t="shared" si="67"/>
        <v>6</v>
      </c>
      <c r="BK8" s="123" t="str">
        <f t="shared" ref="BK8:BK71" si="75">LEFT(BI8,BJ8-1)</f>
        <v>09:00</v>
      </c>
      <c r="BL8" s="14" t="str">
        <f t="shared" ref="BL8:BL71" si="76">RIGHT(BI8,LEN(BI8)-BJ8)</f>
        <v>10:20</v>
      </c>
      <c r="BM8" s="14" t="s">
        <v>951</v>
      </c>
      <c r="BN8" s="14" t="s">
        <v>952</v>
      </c>
      <c r="BO8" s="16">
        <f t="shared" si="68"/>
        <v>10</v>
      </c>
      <c r="BP8" s="16">
        <f t="shared" si="69"/>
        <v>30</v>
      </c>
      <c r="BQ8" s="58">
        <f t="shared" si="70"/>
        <v>1</v>
      </c>
      <c r="BR8" s="16">
        <f t="shared" si="71"/>
        <v>1</v>
      </c>
      <c r="BS8" s="16">
        <f t="shared" ref="BS8:BS71" si="77">BO8+BQ8</f>
        <v>11</v>
      </c>
      <c r="BT8" s="16">
        <f t="shared" ref="BT8:BT71" si="78">IF(BP8&gt;0,BP8+BQ8,IF(BQ8=5,0,BO8+BR8))</f>
        <v>31</v>
      </c>
      <c r="BU8" s="14">
        <v>1</v>
      </c>
      <c r="BV8" s="14">
        <v>0</v>
      </c>
      <c r="BW8" s="14">
        <v>0</v>
      </c>
      <c r="BX8" s="14">
        <v>0</v>
      </c>
      <c r="BY8" s="14">
        <v>0</v>
      </c>
      <c r="BZ8" s="14">
        <v>0</v>
      </c>
      <c r="CA8" s="14">
        <v>0</v>
      </c>
      <c r="CB8" s="14">
        <v>0</v>
      </c>
      <c r="CC8" s="14">
        <v>0</v>
      </c>
      <c r="CD8" s="14">
        <v>0</v>
      </c>
      <c r="CE8" s="14">
        <v>1</v>
      </c>
      <c r="CF8" s="14">
        <v>0</v>
      </c>
      <c r="CG8" s="14">
        <v>0</v>
      </c>
      <c r="CH8" s="14">
        <v>0</v>
      </c>
      <c r="CI8" s="14">
        <v>0</v>
      </c>
      <c r="CJ8" s="14">
        <v>0</v>
      </c>
      <c r="CK8" s="14">
        <v>0</v>
      </c>
      <c r="CL8" s="14">
        <v>0</v>
      </c>
      <c r="CM8" s="14">
        <v>0</v>
      </c>
      <c r="CN8" s="14">
        <v>0</v>
      </c>
      <c r="CO8" s="14">
        <v>0</v>
      </c>
      <c r="CP8" s="14">
        <v>0</v>
      </c>
      <c r="CQ8" s="14">
        <v>0</v>
      </c>
      <c r="CR8" s="17"/>
      <c r="CS8" s="51">
        <v>3.6</v>
      </c>
      <c r="CT8" s="51">
        <v>6.1</v>
      </c>
      <c r="CU8" s="51">
        <v>5.6</v>
      </c>
      <c r="CV8" s="51">
        <v>5.3</v>
      </c>
      <c r="CW8" s="51">
        <v>5.8</v>
      </c>
      <c r="CX8" s="51">
        <v>6.3</v>
      </c>
      <c r="CY8" s="51">
        <v>1.7</v>
      </c>
      <c r="CZ8" s="51">
        <v>6.5</v>
      </c>
      <c r="DA8" s="51">
        <v>5.8</v>
      </c>
      <c r="DC8" s="39"/>
      <c r="DD8" s="40" t="s">
        <v>1081</v>
      </c>
      <c r="DE8" s="40" t="s">
        <v>1082</v>
      </c>
      <c r="DF8" s="40" t="s">
        <v>1083</v>
      </c>
      <c r="DG8" s="41" t="s">
        <v>1084</v>
      </c>
      <c r="DH8" s="9"/>
      <c r="DI8" s="9"/>
      <c r="DJ8" s="39"/>
      <c r="DK8" s="40" t="s">
        <v>1081</v>
      </c>
      <c r="DL8" s="40" t="s">
        <v>1082</v>
      </c>
      <c r="DM8" s="40" t="s">
        <v>1083</v>
      </c>
      <c r="DN8" s="41" t="s">
        <v>1084</v>
      </c>
    </row>
    <row r="9" spans="1:122" s="16" customFormat="1" x14ac:dyDescent="0.25">
      <c r="A9" s="16">
        <v>3</v>
      </c>
      <c r="B9" s="59">
        <f>B8+E8</f>
        <v>0</v>
      </c>
      <c r="C9" s="59" t="str">
        <f t="shared" si="72"/>
        <v/>
      </c>
      <c r="D9" s="66">
        <v>0</v>
      </c>
      <c r="E9" s="65">
        <f t="shared" si="73"/>
        <v>0</v>
      </c>
      <c r="F9" s="58">
        <f t="shared" si="44"/>
        <v>0</v>
      </c>
      <c r="G9" s="58">
        <f t="shared" si="45"/>
        <v>0</v>
      </c>
      <c r="H9" s="58" t="str">
        <f t="shared" si="46"/>
        <v/>
      </c>
      <c r="I9" s="58" t="str">
        <f t="shared" si="46"/>
        <v/>
      </c>
      <c r="J9" s="58" t="str">
        <f t="shared" si="46"/>
        <v/>
      </c>
      <c r="K9" s="58" t="str">
        <f t="shared" si="46"/>
        <v/>
      </c>
      <c r="L9" s="58" t="str">
        <f t="shared" si="46"/>
        <v/>
      </c>
      <c r="M9" s="58" t="str">
        <f t="shared" si="46"/>
        <v/>
      </c>
      <c r="N9" s="58" t="str">
        <f t="shared" si="46"/>
        <v/>
      </c>
      <c r="O9" s="58" t="str">
        <f t="shared" si="46"/>
        <v/>
      </c>
      <c r="P9" s="58" t="str">
        <f t="shared" si="46"/>
        <v/>
      </c>
      <c r="Q9" s="58" t="str">
        <f t="shared" si="46"/>
        <v/>
      </c>
      <c r="R9" s="58" t="str">
        <f t="shared" si="47"/>
        <v/>
      </c>
      <c r="S9" s="58" t="str">
        <f t="shared" si="47"/>
        <v/>
      </c>
      <c r="T9" s="58" t="str">
        <f t="shared" si="47"/>
        <v/>
      </c>
      <c r="U9" s="58" t="str">
        <f t="shared" si="47"/>
        <v/>
      </c>
      <c r="V9" s="58" t="str">
        <f t="shared" si="47"/>
        <v/>
      </c>
      <c r="W9" s="58" t="str">
        <f t="shared" si="47"/>
        <v/>
      </c>
      <c r="X9" s="58" t="str">
        <f t="shared" si="47"/>
        <v/>
      </c>
      <c r="Y9" s="58" t="str">
        <f t="shared" si="47"/>
        <v/>
      </c>
      <c r="Z9" s="58" t="str">
        <f t="shared" si="47"/>
        <v/>
      </c>
      <c r="AA9" s="58" t="str">
        <f t="shared" si="47"/>
        <v/>
      </c>
      <c r="AB9" s="68">
        <f t="shared" si="48"/>
        <v>0</v>
      </c>
      <c r="AC9" s="58">
        <f t="shared" ca="1" si="49"/>
        <v>147</v>
      </c>
      <c r="AD9" s="134">
        <f t="shared" ca="1" si="74"/>
        <v>-44.228723404255334</v>
      </c>
      <c r="AE9" s="130">
        <f t="shared" ca="1" si="50"/>
        <v>-44.228723404255334</v>
      </c>
      <c r="AF9" s="130">
        <f t="shared" ca="1" si="50"/>
        <v>-44.228723404255334</v>
      </c>
      <c r="AG9" s="130">
        <f t="shared" ca="1" si="50"/>
        <v>-44.228723404255334</v>
      </c>
      <c r="AH9" s="135">
        <f t="shared" ca="1" si="50"/>
        <v>-44.228723404255334</v>
      </c>
      <c r="AI9" s="122">
        <f t="shared" si="51"/>
        <v>78.879338162064414</v>
      </c>
      <c r="AJ9" s="16">
        <v>50</v>
      </c>
      <c r="AK9" s="16">
        <f t="shared" si="52"/>
        <v>91.312000000000012</v>
      </c>
      <c r="AL9" s="122">
        <f t="shared" si="53"/>
        <v>37.567338162064388</v>
      </c>
      <c r="AM9" s="122">
        <f t="shared" si="54"/>
        <v>0</v>
      </c>
      <c r="AN9" s="122">
        <f t="shared" si="55"/>
        <v>0</v>
      </c>
      <c r="AO9" s="122">
        <f t="shared" si="56"/>
        <v>0</v>
      </c>
      <c r="AP9" s="122">
        <f t="shared" si="57"/>
        <v>0</v>
      </c>
      <c r="AQ9" s="122">
        <f t="shared" si="58"/>
        <v>0</v>
      </c>
      <c r="AR9" s="122">
        <f t="shared" si="59"/>
        <v>3.926222272521505</v>
      </c>
      <c r="AS9" s="122">
        <f t="shared" si="60"/>
        <v>0</v>
      </c>
      <c r="AT9" s="122">
        <f t="shared" si="61"/>
        <v>3.5872453598913729</v>
      </c>
      <c r="AU9" s="122">
        <f t="shared" si="62"/>
        <v>0</v>
      </c>
      <c r="AV9" s="59">
        <f t="shared" ca="1" si="63"/>
        <v>-44.228723404255334</v>
      </c>
      <c r="AW9" s="16">
        <f>IF(AND('User Input'!$G$6=1,OR(HOUR(Model!BK9)=8,HOUR(Model!BK9)=9)),10,IF(AND('User Input'!$G$6=2,HOUR(Model!BK9)=6),10,0))</f>
        <v>0</v>
      </c>
      <c r="AX9" s="69">
        <f>IF('User Input'!$G$11=4,(Model!DA9-Model!$DA$4)*50,0)+IF('User Input'!$G$11=3,(Model!CV9-Model!$CV$4)*50,0)+IF('User Input'!$G$11=2,(Model!CW9-Model!$CW$4)*50,0)+IF('User Input'!$G$11=1,(Model!CX9-Model!$CX$4)*-25+(Model!CY9-Model!$CY$4)*-25,0)</f>
        <v>-44.228723404255334</v>
      </c>
      <c r="AY9" s="16">
        <f>IF(AND('User Input'!$G$19=0,Model!BG9="M"),-1000,0)+IF(AND('User Input'!$G$20=0,Model!BG9="T"),-1000,0)+IF(AND('User Input'!$G$21=0,OR(Model!BG9="W",BH9="W")),-1000,0)+IF(AND('User Input'!$G$22=0,OR(Model!BG9="R",BH9="R")),-1000,0)</f>
        <v>0</v>
      </c>
      <c r="AZ9" s="16">
        <f ca="1">IF('User Input'!$G$26="NA",0,OFFSET(Model!BN9,1,'User Input'!$G$26)*50)</f>
        <v>0</v>
      </c>
      <c r="BA9" s="16">
        <f ca="1">IF('User Input'!$G$27="NA",0,OFFSET(Model!BN9,1,'User Input'!$G$27)*50)</f>
        <v>0</v>
      </c>
      <c r="BB9" s="14" t="s">
        <v>953</v>
      </c>
      <c r="BC9" s="14" t="s">
        <v>42</v>
      </c>
      <c r="BD9" s="14">
        <f>VLOOKUP(BB9,Size!$A$1:$D$397,4,TRUE)</f>
        <v>50</v>
      </c>
      <c r="BE9" s="14" t="s">
        <v>980</v>
      </c>
      <c r="BF9" s="14">
        <f t="shared" si="64"/>
        <v>2</v>
      </c>
      <c r="BG9" s="15" t="str">
        <f t="shared" si="65"/>
        <v>M</v>
      </c>
      <c r="BH9" s="15" t="str">
        <f t="shared" si="66"/>
        <v>W</v>
      </c>
      <c r="BI9" s="14" t="s">
        <v>1008</v>
      </c>
      <c r="BJ9" s="14">
        <f t="shared" si="67"/>
        <v>5</v>
      </c>
      <c r="BK9" s="123" t="str">
        <f t="shared" si="75"/>
        <v>1:30</v>
      </c>
      <c r="BL9" s="14" t="str">
        <f t="shared" si="76"/>
        <v>2:50</v>
      </c>
      <c r="BM9" s="14" t="s">
        <v>951</v>
      </c>
      <c r="BN9" s="14" t="s">
        <v>952</v>
      </c>
      <c r="BO9" s="16">
        <f t="shared" si="68"/>
        <v>10</v>
      </c>
      <c r="BP9" s="16">
        <f t="shared" si="69"/>
        <v>30</v>
      </c>
      <c r="BQ9" s="58">
        <f t="shared" si="70"/>
        <v>3</v>
      </c>
      <c r="BR9" s="16">
        <f t="shared" si="71"/>
        <v>3</v>
      </c>
      <c r="BS9" s="16">
        <f t="shared" si="77"/>
        <v>13</v>
      </c>
      <c r="BT9" s="16">
        <f t="shared" si="78"/>
        <v>33</v>
      </c>
      <c r="BU9" s="14">
        <v>1</v>
      </c>
      <c r="BV9" s="14">
        <v>0</v>
      </c>
      <c r="BW9" s="14">
        <v>0</v>
      </c>
      <c r="BX9" s="14">
        <v>0</v>
      </c>
      <c r="BY9" s="14">
        <v>0</v>
      </c>
      <c r="BZ9" s="14">
        <v>0</v>
      </c>
      <c r="CA9" s="14">
        <v>0</v>
      </c>
      <c r="CB9" s="14">
        <v>0</v>
      </c>
      <c r="CC9" s="14">
        <v>0</v>
      </c>
      <c r="CD9" s="14">
        <v>0</v>
      </c>
      <c r="CE9" s="14">
        <v>1</v>
      </c>
      <c r="CF9" s="14">
        <v>0</v>
      </c>
      <c r="CG9" s="14">
        <v>0</v>
      </c>
      <c r="CH9" s="14">
        <v>0</v>
      </c>
      <c r="CI9" s="14">
        <v>0</v>
      </c>
      <c r="CJ9" s="14">
        <v>0</v>
      </c>
      <c r="CK9" s="14">
        <v>0</v>
      </c>
      <c r="CL9" s="14">
        <v>0</v>
      </c>
      <c r="CM9" s="14">
        <v>0</v>
      </c>
      <c r="CN9" s="14">
        <v>0</v>
      </c>
      <c r="CO9" s="14">
        <v>0</v>
      </c>
      <c r="CP9" s="14">
        <v>0</v>
      </c>
      <c r="CQ9" s="14">
        <v>0</v>
      </c>
      <c r="CR9" s="17"/>
      <c r="CS9" s="51">
        <v>3.4</v>
      </c>
      <c r="CT9" s="51">
        <v>6.2</v>
      </c>
      <c r="CU9" s="51">
        <v>5.5</v>
      </c>
      <c r="CV9" s="51">
        <v>5.3</v>
      </c>
      <c r="CW9" s="51">
        <v>5.9</v>
      </c>
      <c r="CX9" s="51">
        <v>6.4</v>
      </c>
      <c r="CY9" s="51">
        <v>1.8</v>
      </c>
      <c r="CZ9" s="51">
        <v>6.6</v>
      </c>
      <c r="DA9" s="51">
        <v>5.9</v>
      </c>
      <c r="DC9" s="42" t="s">
        <v>1088</v>
      </c>
      <c r="DD9" s="75" t="e">
        <f>H155</f>
        <v>#N/A</v>
      </c>
      <c r="DE9" s="76" t="e">
        <f>R155</f>
        <v>#N/A</v>
      </c>
      <c r="DF9" s="76" t="e">
        <f>M155</f>
        <v>#N/A</v>
      </c>
      <c r="DG9" s="77" t="e">
        <f>W155</f>
        <v>#N/A</v>
      </c>
      <c r="DH9" s="9"/>
      <c r="DI9" s="9"/>
      <c r="DJ9" s="42" t="s">
        <v>1088</v>
      </c>
      <c r="DK9" s="48">
        <v>1</v>
      </c>
      <c r="DL9" s="40">
        <v>11</v>
      </c>
      <c r="DM9" s="40">
        <v>6</v>
      </c>
      <c r="DN9" s="41">
        <v>16</v>
      </c>
    </row>
    <row r="10" spans="1:122" s="16" customFormat="1" x14ac:dyDescent="0.25">
      <c r="A10" s="16">
        <v>4</v>
      </c>
      <c r="B10" s="59">
        <f t="shared" ref="B10:B73" si="79">B9+E9</f>
        <v>0</v>
      </c>
      <c r="C10" s="59" t="str">
        <f t="shared" si="72"/>
        <v/>
      </c>
      <c r="D10" s="66">
        <v>0</v>
      </c>
      <c r="E10" s="65">
        <f t="shared" si="73"/>
        <v>0</v>
      </c>
      <c r="F10" s="58">
        <f t="shared" si="44"/>
        <v>0</v>
      </c>
      <c r="G10" s="58">
        <f t="shared" si="45"/>
        <v>0</v>
      </c>
      <c r="H10" s="58" t="str">
        <f t="shared" si="46"/>
        <v/>
      </c>
      <c r="I10" s="58" t="str">
        <f t="shared" si="46"/>
        <v/>
      </c>
      <c r="J10" s="58" t="str">
        <f t="shared" si="46"/>
        <v/>
      </c>
      <c r="K10" s="58" t="str">
        <f t="shared" si="46"/>
        <v/>
      </c>
      <c r="L10" s="58" t="str">
        <f t="shared" si="46"/>
        <v/>
      </c>
      <c r="M10" s="58" t="str">
        <f t="shared" si="46"/>
        <v/>
      </c>
      <c r="N10" s="58" t="str">
        <f t="shared" si="46"/>
        <v/>
      </c>
      <c r="O10" s="58" t="str">
        <f t="shared" si="46"/>
        <v/>
      </c>
      <c r="P10" s="58" t="str">
        <f t="shared" si="46"/>
        <v/>
      </c>
      <c r="Q10" s="58" t="str">
        <f t="shared" si="46"/>
        <v/>
      </c>
      <c r="R10" s="58" t="str">
        <f t="shared" si="47"/>
        <v/>
      </c>
      <c r="S10" s="58" t="str">
        <f t="shared" si="47"/>
        <v/>
      </c>
      <c r="T10" s="58" t="str">
        <f t="shared" si="47"/>
        <v/>
      </c>
      <c r="U10" s="58" t="str">
        <f t="shared" si="47"/>
        <v/>
      </c>
      <c r="V10" s="58" t="str">
        <f t="shared" si="47"/>
        <v/>
      </c>
      <c r="W10" s="58" t="str">
        <f t="shared" si="47"/>
        <v/>
      </c>
      <c r="X10" s="58" t="str">
        <f t="shared" si="47"/>
        <v/>
      </c>
      <c r="Y10" s="58" t="str">
        <f t="shared" si="47"/>
        <v/>
      </c>
      <c r="Z10" s="58" t="str">
        <f t="shared" si="47"/>
        <v/>
      </c>
      <c r="AA10" s="58" t="str">
        <f t="shared" si="47"/>
        <v/>
      </c>
      <c r="AB10" s="68">
        <f t="shared" si="48"/>
        <v>0</v>
      </c>
      <c r="AC10" s="58">
        <f t="shared" ca="1" si="49"/>
        <v>141</v>
      </c>
      <c r="AD10" s="134">
        <f t="shared" ca="1" si="74"/>
        <v>-36.728723404255319</v>
      </c>
      <c r="AE10" s="130">
        <f t="shared" ca="1" si="50"/>
        <v>-36.728723404255319</v>
      </c>
      <c r="AF10" s="130">
        <f t="shared" ca="1" si="50"/>
        <v>-36.728723404255319</v>
      </c>
      <c r="AG10" s="130">
        <f t="shared" ca="1" si="50"/>
        <v>-36.728723404255319</v>
      </c>
      <c r="AH10" s="135">
        <f t="shared" ca="1" si="50"/>
        <v>-36.728723404255319</v>
      </c>
      <c r="AI10" s="122">
        <f t="shared" si="51"/>
        <v>-6.0236532367586193</v>
      </c>
      <c r="AJ10" s="16">
        <v>53</v>
      </c>
      <c r="AK10" s="16">
        <f t="shared" si="52"/>
        <v>14</v>
      </c>
      <c r="AL10" s="122">
        <f t="shared" si="53"/>
        <v>32.976346763241381</v>
      </c>
      <c r="AM10" s="122">
        <f t="shared" si="54"/>
        <v>0</v>
      </c>
      <c r="AN10" s="122">
        <f t="shared" si="55"/>
        <v>0</v>
      </c>
      <c r="AO10" s="122">
        <f t="shared" si="56"/>
        <v>0</v>
      </c>
      <c r="AP10" s="122">
        <f t="shared" si="57"/>
        <v>0</v>
      </c>
      <c r="AQ10" s="122">
        <f t="shared" si="58"/>
        <v>0</v>
      </c>
      <c r="AR10" s="122">
        <f t="shared" si="59"/>
        <v>3.926222272521505</v>
      </c>
      <c r="AS10" s="122">
        <f t="shared" si="60"/>
        <v>0</v>
      </c>
      <c r="AT10" s="122">
        <f t="shared" si="61"/>
        <v>2.4893730194658414</v>
      </c>
      <c r="AU10" s="122">
        <f t="shared" si="62"/>
        <v>4.4918515165232341E-2</v>
      </c>
      <c r="AV10" s="59">
        <f t="shared" ca="1" si="63"/>
        <v>-36.728723404255319</v>
      </c>
      <c r="AW10" s="16">
        <f>IF(AND('User Input'!$G$6=1,OR(HOUR(Model!BK10)=8,HOUR(Model!BK10)=9)),10,IF(AND('User Input'!$G$6=2,HOUR(Model!BK10)=6),10,0))</f>
        <v>10</v>
      </c>
      <c r="AX10" s="69">
        <f>IF('User Input'!$G$11=4,(Model!DA10-Model!$DA$4)*50,0)+IF('User Input'!$G$11=3,(Model!CV10-Model!$CV$4)*50,0)+IF('User Input'!$G$11=2,(Model!CW10-Model!$CW$4)*50,0)+IF('User Input'!$G$11=1,(Model!CX10-Model!$CX$4)*-25+(Model!CY10-Model!$CY$4)*-25,0)</f>
        <v>-46.728723404255319</v>
      </c>
      <c r="AY10" s="16">
        <f>IF(AND('User Input'!$G$19=0,Model!BG10="M"),-1000,0)+IF(AND('User Input'!$G$20=0,Model!BG10="T"),-1000,0)+IF(AND('User Input'!$G$21=0,OR(Model!BG10="W",BH10="W")),-1000,0)+IF(AND('User Input'!$G$22=0,OR(Model!BG10="R",BH10="R")),-1000,0)</f>
        <v>0</v>
      </c>
      <c r="AZ10" s="16">
        <f ca="1">IF('User Input'!$G$26="NA",0,OFFSET(Model!BN10,1,'User Input'!$G$26)*50)</f>
        <v>0</v>
      </c>
      <c r="BA10" s="16">
        <f ca="1">IF('User Input'!$G$27="NA",0,OFFSET(Model!BN10,1,'User Input'!$G$27)*50)</f>
        <v>0</v>
      </c>
      <c r="BB10" s="14" t="s">
        <v>954</v>
      </c>
      <c r="BC10" s="14" t="s">
        <v>42</v>
      </c>
      <c r="BD10" s="14">
        <f>VLOOKUP(BB10,Size!$A$1:$D$397,4,TRUE)</f>
        <v>53</v>
      </c>
      <c r="BE10" s="14" t="s">
        <v>969</v>
      </c>
      <c r="BF10" s="14">
        <f t="shared" si="64"/>
        <v>1</v>
      </c>
      <c r="BG10" s="15" t="str">
        <f t="shared" si="65"/>
        <v>M</v>
      </c>
      <c r="BH10" s="15" t="str">
        <f t="shared" si="66"/>
        <v/>
      </c>
      <c r="BI10" s="14" t="s">
        <v>970</v>
      </c>
      <c r="BJ10" s="14">
        <f t="shared" si="67"/>
        <v>5</v>
      </c>
      <c r="BK10" s="123" t="str">
        <f t="shared" si="75"/>
        <v>6:00</v>
      </c>
      <c r="BL10" s="14" t="str">
        <f t="shared" si="76"/>
        <v>9:00</v>
      </c>
      <c r="BM10" s="14" t="s">
        <v>951</v>
      </c>
      <c r="BN10" s="14" t="s">
        <v>952</v>
      </c>
      <c r="BO10" s="16">
        <f t="shared" si="68"/>
        <v>10</v>
      </c>
      <c r="BP10" s="16">
        <f t="shared" si="69"/>
        <v>0</v>
      </c>
      <c r="BQ10" s="58">
        <f t="shared" si="70"/>
        <v>5</v>
      </c>
      <c r="BR10" s="16">
        <f t="shared" si="71"/>
        <v>5</v>
      </c>
      <c r="BS10" s="16">
        <f t="shared" si="77"/>
        <v>15</v>
      </c>
      <c r="BT10" s="16">
        <f t="shared" si="78"/>
        <v>0</v>
      </c>
      <c r="BU10" s="14">
        <v>1</v>
      </c>
      <c r="BV10" s="14">
        <v>0</v>
      </c>
      <c r="BW10" s="14">
        <v>0</v>
      </c>
      <c r="BX10" s="14">
        <v>0</v>
      </c>
      <c r="BY10" s="14">
        <v>0</v>
      </c>
      <c r="BZ10" s="14">
        <v>0</v>
      </c>
      <c r="CA10" s="14">
        <v>0</v>
      </c>
      <c r="CB10" s="14">
        <v>0</v>
      </c>
      <c r="CC10" s="14">
        <v>0</v>
      </c>
      <c r="CD10" s="14">
        <v>0</v>
      </c>
      <c r="CE10" s="14">
        <v>1</v>
      </c>
      <c r="CF10" s="14">
        <v>0</v>
      </c>
      <c r="CG10" s="14">
        <v>0</v>
      </c>
      <c r="CH10" s="14">
        <v>0</v>
      </c>
      <c r="CI10" s="14">
        <v>0</v>
      </c>
      <c r="CJ10" s="14">
        <v>0</v>
      </c>
      <c r="CK10" s="14">
        <v>0</v>
      </c>
      <c r="CL10" s="14">
        <v>0</v>
      </c>
      <c r="CM10" s="14">
        <v>0</v>
      </c>
      <c r="CN10" s="14">
        <v>0</v>
      </c>
      <c r="CO10" s="14">
        <v>0</v>
      </c>
      <c r="CP10" s="14">
        <v>0</v>
      </c>
      <c r="CQ10" s="14">
        <v>0</v>
      </c>
      <c r="CR10" s="17"/>
      <c r="CS10" s="51">
        <v>3.4</v>
      </c>
      <c r="CT10" s="51">
        <v>6.3</v>
      </c>
      <c r="CU10" s="51">
        <v>5.8</v>
      </c>
      <c r="CV10" s="51">
        <v>5.7</v>
      </c>
      <c r="CW10" s="51">
        <v>5.9</v>
      </c>
      <c r="CX10" s="51">
        <v>6.4</v>
      </c>
      <c r="CY10" s="51">
        <v>1.9</v>
      </c>
      <c r="CZ10" s="51">
        <v>6.5</v>
      </c>
      <c r="DA10" s="51">
        <v>6</v>
      </c>
      <c r="DC10" s="42" t="s">
        <v>1087</v>
      </c>
      <c r="DD10" s="78" t="e">
        <f>I155</f>
        <v>#N/A</v>
      </c>
      <c r="DE10" s="79" t="e">
        <f>S155</f>
        <v>#N/A</v>
      </c>
      <c r="DF10" s="79" t="e">
        <f>N155</f>
        <v>#N/A</v>
      </c>
      <c r="DG10" s="80" t="e">
        <f>X155</f>
        <v>#N/A</v>
      </c>
      <c r="DH10" s="9"/>
      <c r="DI10" s="9"/>
      <c r="DJ10" s="42" t="s">
        <v>1087</v>
      </c>
      <c r="DK10" s="42">
        <v>2</v>
      </c>
      <c r="DL10" s="43">
        <v>12</v>
      </c>
      <c r="DM10" s="43">
        <v>7</v>
      </c>
      <c r="DN10" s="44">
        <v>17</v>
      </c>
    </row>
    <row r="11" spans="1:122" s="16" customFormat="1" x14ac:dyDescent="0.25">
      <c r="A11" s="16">
        <v>5</v>
      </c>
      <c r="B11" s="59">
        <f t="shared" si="79"/>
        <v>0</v>
      </c>
      <c r="C11" s="59" t="str">
        <f t="shared" si="72"/>
        <v/>
      </c>
      <c r="D11" s="66">
        <v>0</v>
      </c>
      <c r="E11" s="65">
        <f t="shared" si="73"/>
        <v>0</v>
      </c>
      <c r="F11" s="58">
        <f t="shared" si="44"/>
        <v>0</v>
      </c>
      <c r="G11" s="58">
        <f t="shared" si="45"/>
        <v>0</v>
      </c>
      <c r="H11" s="58" t="str">
        <f t="shared" si="46"/>
        <v/>
      </c>
      <c r="I11" s="58" t="str">
        <f t="shared" si="46"/>
        <v/>
      </c>
      <c r="J11" s="58" t="str">
        <f t="shared" si="46"/>
        <v/>
      </c>
      <c r="K11" s="58" t="str">
        <f t="shared" si="46"/>
        <v/>
      </c>
      <c r="L11" s="58" t="str">
        <f t="shared" si="46"/>
        <v/>
      </c>
      <c r="M11" s="58" t="str">
        <f t="shared" si="46"/>
        <v/>
      </c>
      <c r="N11" s="58" t="str">
        <f t="shared" si="46"/>
        <v/>
      </c>
      <c r="O11" s="58" t="str">
        <f t="shared" si="46"/>
        <v/>
      </c>
      <c r="P11" s="58" t="str">
        <f t="shared" si="46"/>
        <v/>
      </c>
      <c r="Q11" s="58" t="str">
        <f t="shared" si="46"/>
        <v/>
      </c>
      <c r="R11" s="58" t="str">
        <f t="shared" si="47"/>
        <v/>
      </c>
      <c r="S11" s="58" t="str">
        <f t="shared" si="47"/>
        <v/>
      </c>
      <c r="T11" s="58" t="str">
        <f t="shared" si="47"/>
        <v/>
      </c>
      <c r="U11" s="58" t="str">
        <f t="shared" si="47"/>
        <v/>
      </c>
      <c r="V11" s="58" t="str">
        <f t="shared" si="47"/>
        <v/>
      </c>
      <c r="W11" s="58" t="str">
        <f t="shared" si="47"/>
        <v/>
      </c>
      <c r="X11" s="58" t="str">
        <f t="shared" si="47"/>
        <v/>
      </c>
      <c r="Y11" s="58" t="str">
        <f t="shared" si="47"/>
        <v/>
      </c>
      <c r="Z11" s="58" t="str">
        <f t="shared" si="47"/>
        <v/>
      </c>
      <c r="AA11" s="58" t="str">
        <f t="shared" si="47"/>
        <v/>
      </c>
      <c r="AB11" s="68">
        <f t="shared" si="48"/>
        <v>0</v>
      </c>
      <c r="AC11" s="58">
        <f t="shared" ca="1" si="49"/>
        <v>4</v>
      </c>
      <c r="AD11" s="134">
        <f t="shared" ca="1" si="74"/>
        <v>170.77127659574467</v>
      </c>
      <c r="AE11" s="130">
        <f t="shared" ca="1" si="50"/>
        <v>170.77127659574467</v>
      </c>
      <c r="AF11" s="130">
        <f t="shared" ca="1" si="50"/>
        <v>170.77127659574467</v>
      </c>
      <c r="AG11" s="130">
        <f t="shared" ca="1" si="50"/>
        <v>170.77127659574467</v>
      </c>
      <c r="AH11" s="135">
        <f t="shared" ca="1" si="50"/>
        <v>170.77127659574467</v>
      </c>
      <c r="AI11" s="122">
        <f t="shared" si="51"/>
        <v>-22</v>
      </c>
      <c r="AJ11" s="16">
        <v>36</v>
      </c>
      <c r="AK11" s="16">
        <f t="shared" si="52"/>
        <v>14</v>
      </c>
      <c r="AL11" s="122">
        <f t="shared" si="53"/>
        <v>0</v>
      </c>
      <c r="AM11" s="122">
        <f t="shared" si="54"/>
        <v>0</v>
      </c>
      <c r="AN11" s="122">
        <f t="shared" si="55"/>
        <v>0</v>
      </c>
      <c r="AO11" s="122">
        <f t="shared" si="56"/>
        <v>0</v>
      </c>
      <c r="AP11" s="122">
        <f t="shared" si="57"/>
        <v>0</v>
      </c>
      <c r="AQ11" s="122">
        <f t="shared" si="58"/>
        <v>0</v>
      </c>
      <c r="AR11" s="122">
        <f t="shared" si="59"/>
        <v>0</v>
      </c>
      <c r="AS11" s="122">
        <f t="shared" si="60"/>
        <v>0</v>
      </c>
      <c r="AT11" s="122">
        <f t="shared" si="61"/>
        <v>0</v>
      </c>
      <c r="AU11" s="122">
        <f t="shared" si="62"/>
        <v>0</v>
      </c>
      <c r="AV11" s="59">
        <f t="shared" ca="1" si="63"/>
        <v>170.77127659574467</v>
      </c>
      <c r="AW11" s="16">
        <f>IF(AND('User Input'!$G$6=1,OR(HOUR(Model!BK11)=8,HOUR(Model!BK11)=9)),10,IF(AND('User Input'!$G$6=2,HOUR(Model!BK11)=6),10,0))</f>
        <v>10</v>
      </c>
      <c r="AX11" s="69">
        <f>IF('User Input'!$G$11=4,(Model!DA11-Model!$DA$4)*50,0)+IF('User Input'!$G$11=3,(Model!CV11-Model!$CV$4)*50,0)+IF('User Input'!$G$11=2,(Model!CW11-Model!$CW$4)*50,0)+IF('User Input'!$G$11=1,(Model!CX11-Model!$CX$4)*-25+(Model!CY11-Model!$CY$4)*-25,0)</f>
        <v>160.77127659574467</v>
      </c>
      <c r="AY11" s="16">
        <f>IF(AND('User Input'!$G$19=0,Model!BG11="M"),-1000,0)+IF(AND('User Input'!$G$20=0,Model!BG11="T"),-1000,0)+IF(AND('User Input'!$G$21=0,OR(Model!BG11="W",BH11="W")),-1000,0)+IF(AND('User Input'!$G$22=0,OR(Model!BG11="R",BH11="R")),-1000,0)</f>
        <v>0</v>
      </c>
      <c r="AZ11" s="16">
        <f ca="1">IF('User Input'!$G$26="NA",0,OFFSET(Model!BN11,1,'User Input'!$G$26)*50)</f>
        <v>0</v>
      </c>
      <c r="BA11" s="16">
        <f ca="1">IF('User Input'!$G$27="NA",0,OFFSET(Model!BN11,1,'User Input'!$G$27)*50)</f>
        <v>0</v>
      </c>
      <c r="BB11" s="14" t="s">
        <v>961</v>
      </c>
      <c r="BC11" s="14" t="s">
        <v>46</v>
      </c>
      <c r="BD11" s="14">
        <f>VLOOKUP(BB11,Size!$A$1:$D$397,4,TRUE)</f>
        <v>36</v>
      </c>
      <c r="BE11" s="14" t="s">
        <v>969</v>
      </c>
      <c r="BF11" s="14">
        <f t="shared" si="64"/>
        <v>1</v>
      </c>
      <c r="BG11" s="15" t="str">
        <f t="shared" si="65"/>
        <v>M</v>
      </c>
      <c r="BH11" s="15" t="str">
        <f t="shared" si="66"/>
        <v/>
      </c>
      <c r="BI11" s="14" t="s">
        <v>970</v>
      </c>
      <c r="BJ11" s="14">
        <f t="shared" si="67"/>
        <v>5</v>
      </c>
      <c r="BK11" s="123" t="str">
        <f t="shared" si="75"/>
        <v>6:00</v>
      </c>
      <c r="BL11" s="14" t="str">
        <f t="shared" si="76"/>
        <v>9:00</v>
      </c>
      <c r="BM11" s="14" t="s">
        <v>962</v>
      </c>
      <c r="BN11" s="14" t="s">
        <v>963</v>
      </c>
      <c r="BO11" s="16">
        <f t="shared" si="68"/>
        <v>10</v>
      </c>
      <c r="BP11" s="16">
        <f t="shared" si="69"/>
        <v>0</v>
      </c>
      <c r="BQ11" s="58">
        <f t="shared" si="70"/>
        <v>5</v>
      </c>
      <c r="BR11" s="16">
        <f t="shared" si="71"/>
        <v>5</v>
      </c>
      <c r="BS11" s="16">
        <f t="shared" si="77"/>
        <v>15</v>
      </c>
      <c r="BT11" s="16">
        <f t="shared" si="78"/>
        <v>0</v>
      </c>
      <c r="BU11" s="14">
        <v>0</v>
      </c>
      <c r="BV11" s="14">
        <v>0</v>
      </c>
      <c r="BW11" s="14">
        <v>0</v>
      </c>
      <c r="BX11" s="14">
        <v>0</v>
      </c>
      <c r="BY11" s="14">
        <v>0</v>
      </c>
      <c r="BZ11" s="14">
        <v>1</v>
      </c>
      <c r="CA11" s="14">
        <v>1</v>
      </c>
      <c r="CB11" s="14">
        <v>0</v>
      </c>
      <c r="CC11" s="14">
        <v>0</v>
      </c>
      <c r="CD11" s="14">
        <v>0</v>
      </c>
      <c r="CE11" s="14">
        <v>0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  <c r="CQ11" s="14">
        <v>0</v>
      </c>
      <c r="CS11" s="50"/>
      <c r="CT11" s="50"/>
      <c r="CU11" s="50"/>
      <c r="CV11" s="50"/>
      <c r="CW11" s="50"/>
      <c r="CX11" s="50"/>
      <c r="CY11" s="50"/>
      <c r="CZ11" s="50"/>
      <c r="DA11" s="50"/>
      <c r="DC11" s="42" t="s">
        <v>1086</v>
      </c>
      <c r="DD11" s="78" t="e">
        <f>J155</f>
        <v>#N/A</v>
      </c>
      <c r="DE11" s="79" t="e">
        <f>T155</f>
        <v>#N/A</v>
      </c>
      <c r="DF11" s="79" t="e">
        <f>O155</f>
        <v>#N/A</v>
      </c>
      <c r="DG11" s="80" t="e">
        <f>Y155</f>
        <v>#N/A</v>
      </c>
      <c r="DH11" s="9"/>
      <c r="DI11" s="9"/>
      <c r="DJ11" s="42" t="s">
        <v>1086</v>
      </c>
      <c r="DK11" s="42">
        <v>3</v>
      </c>
      <c r="DL11" s="43">
        <v>13</v>
      </c>
      <c r="DM11" s="43">
        <v>8</v>
      </c>
      <c r="DN11" s="44">
        <v>18</v>
      </c>
    </row>
    <row r="12" spans="1:122" s="16" customFormat="1" x14ac:dyDescent="0.25">
      <c r="A12" s="16">
        <v>6</v>
      </c>
      <c r="B12" s="59">
        <f t="shared" si="79"/>
        <v>0</v>
      </c>
      <c r="C12" s="59" t="str">
        <f t="shared" si="72"/>
        <v/>
      </c>
      <c r="D12" s="66">
        <v>0</v>
      </c>
      <c r="E12" s="65">
        <f t="shared" si="73"/>
        <v>0</v>
      </c>
      <c r="F12" s="58">
        <f t="shared" si="44"/>
        <v>0</v>
      </c>
      <c r="G12" s="58">
        <f t="shared" si="45"/>
        <v>0</v>
      </c>
      <c r="H12" s="58" t="str">
        <f t="shared" si="46"/>
        <v/>
      </c>
      <c r="I12" s="58" t="str">
        <f t="shared" si="46"/>
        <v/>
      </c>
      <c r="J12" s="58" t="str">
        <f t="shared" si="46"/>
        <v/>
      </c>
      <c r="K12" s="58" t="str">
        <f t="shared" si="46"/>
        <v/>
      </c>
      <c r="L12" s="58" t="str">
        <f t="shared" si="46"/>
        <v/>
      </c>
      <c r="M12" s="58" t="str">
        <f t="shared" si="46"/>
        <v/>
      </c>
      <c r="N12" s="58" t="str">
        <f t="shared" si="46"/>
        <v/>
      </c>
      <c r="O12" s="58" t="str">
        <f t="shared" si="46"/>
        <v/>
      </c>
      <c r="P12" s="58" t="str">
        <f t="shared" si="46"/>
        <v/>
      </c>
      <c r="Q12" s="58" t="str">
        <f t="shared" si="46"/>
        <v/>
      </c>
      <c r="R12" s="58" t="str">
        <f t="shared" si="47"/>
        <v/>
      </c>
      <c r="S12" s="58" t="str">
        <f t="shared" si="47"/>
        <v/>
      </c>
      <c r="T12" s="58" t="str">
        <f t="shared" si="47"/>
        <v/>
      </c>
      <c r="U12" s="58" t="str">
        <f t="shared" si="47"/>
        <v/>
      </c>
      <c r="V12" s="58" t="str">
        <f t="shared" si="47"/>
        <v/>
      </c>
      <c r="W12" s="58" t="str">
        <f t="shared" si="47"/>
        <v/>
      </c>
      <c r="X12" s="58" t="str">
        <f t="shared" si="47"/>
        <v/>
      </c>
      <c r="Y12" s="58" t="str">
        <f t="shared" si="47"/>
        <v/>
      </c>
      <c r="Z12" s="58" t="str">
        <f t="shared" si="47"/>
        <v/>
      </c>
      <c r="AA12" s="58" t="str">
        <f t="shared" si="47"/>
        <v/>
      </c>
      <c r="AB12" s="68">
        <f t="shared" si="48"/>
        <v>0</v>
      </c>
      <c r="AC12" s="58">
        <f t="shared" ca="1" si="49"/>
        <v>4</v>
      </c>
      <c r="AD12" s="134">
        <f t="shared" ca="1" si="74"/>
        <v>170.77127659574467</v>
      </c>
      <c r="AE12" s="130">
        <f t="shared" ca="1" si="50"/>
        <v>170.77127659574467</v>
      </c>
      <c r="AF12" s="130">
        <f t="shared" ca="1" si="50"/>
        <v>170.77127659574467</v>
      </c>
      <c r="AG12" s="130">
        <f t="shared" ca="1" si="50"/>
        <v>170.77127659574467</v>
      </c>
      <c r="AH12" s="135">
        <f t="shared" ca="1" si="50"/>
        <v>170.77127659574467</v>
      </c>
      <c r="AI12" s="122">
        <f t="shared" si="51"/>
        <v>-24</v>
      </c>
      <c r="AJ12" s="16">
        <v>38</v>
      </c>
      <c r="AK12" s="16">
        <f t="shared" si="52"/>
        <v>14</v>
      </c>
      <c r="AL12" s="122">
        <f t="shared" si="53"/>
        <v>0</v>
      </c>
      <c r="AM12" s="122">
        <f t="shared" si="54"/>
        <v>0</v>
      </c>
      <c r="AN12" s="122">
        <f t="shared" si="55"/>
        <v>0</v>
      </c>
      <c r="AO12" s="122">
        <f t="shared" si="56"/>
        <v>0</v>
      </c>
      <c r="AP12" s="122">
        <f t="shared" si="57"/>
        <v>0</v>
      </c>
      <c r="AQ12" s="122">
        <f t="shared" si="58"/>
        <v>0</v>
      </c>
      <c r="AR12" s="122">
        <f t="shared" si="59"/>
        <v>0</v>
      </c>
      <c r="AS12" s="122">
        <f t="shared" si="60"/>
        <v>0</v>
      </c>
      <c r="AT12" s="122">
        <f t="shared" si="61"/>
        <v>0</v>
      </c>
      <c r="AU12" s="122">
        <f t="shared" si="62"/>
        <v>0</v>
      </c>
      <c r="AV12" s="59">
        <f t="shared" ca="1" si="63"/>
        <v>170.77127659574467</v>
      </c>
      <c r="AW12" s="16">
        <f>IF(AND('User Input'!$G$6=1,OR(HOUR(Model!BK12)=8,HOUR(Model!BK12)=9)),10,IF(AND('User Input'!$G$6=2,HOUR(Model!BK12)=6),10,0))</f>
        <v>10</v>
      </c>
      <c r="AX12" s="69">
        <f>IF('User Input'!$G$11=4,(Model!DA12-Model!$DA$4)*50,0)+IF('User Input'!$G$11=3,(Model!CV12-Model!$CV$4)*50,0)+IF('User Input'!$G$11=2,(Model!CW12-Model!$CW$4)*50,0)+IF('User Input'!$G$11=1,(Model!CX12-Model!$CX$4)*-25+(Model!CY12-Model!$CY$4)*-25,0)</f>
        <v>160.77127659574467</v>
      </c>
      <c r="AY12" s="16">
        <f>IF(AND('User Input'!$G$19=0,Model!BG12="M"),-1000,0)+IF(AND('User Input'!$G$20=0,Model!BG12="T"),-1000,0)+IF(AND('User Input'!$G$21=0,OR(Model!BG12="W",BH12="W")),-1000,0)+IF(AND('User Input'!$G$22=0,OR(Model!BG12="R",BH12="R")),-1000,0)</f>
        <v>0</v>
      </c>
      <c r="AZ12" s="16">
        <f ca="1">IF('User Input'!$G$26="NA",0,OFFSET(Model!BN12,1,'User Input'!$G$26)*50)</f>
        <v>0</v>
      </c>
      <c r="BA12" s="16">
        <f ca="1">IF('User Input'!$G$27="NA",0,OFFSET(Model!BN12,1,'User Input'!$G$27)*50)</f>
        <v>0</v>
      </c>
      <c r="BB12" s="14" t="s">
        <v>968</v>
      </c>
      <c r="BC12" s="14" t="s">
        <v>47</v>
      </c>
      <c r="BD12" s="14">
        <f>VLOOKUP(BB12,Size!$A$1:$D$397,4,TRUE)</f>
        <v>38</v>
      </c>
      <c r="BE12" s="14" t="s">
        <v>969</v>
      </c>
      <c r="BF12" s="14">
        <f t="shared" si="64"/>
        <v>1</v>
      </c>
      <c r="BG12" s="15" t="str">
        <f t="shared" si="65"/>
        <v>M</v>
      </c>
      <c r="BH12" s="15" t="str">
        <f t="shared" si="66"/>
        <v/>
      </c>
      <c r="BI12" s="14" t="s">
        <v>970</v>
      </c>
      <c r="BJ12" s="14">
        <f t="shared" si="67"/>
        <v>5</v>
      </c>
      <c r="BK12" s="123" t="str">
        <f t="shared" si="75"/>
        <v>6:00</v>
      </c>
      <c r="BL12" s="14" t="str">
        <f t="shared" si="76"/>
        <v>9:00</v>
      </c>
      <c r="BM12" s="14" t="s">
        <v>971</v>
      </c>
      <c r="BN12" s="14" t="s">
        <v>972</v>
      </c>
      <c r="BO12" s="16">
        <f t="shared" si="68"/>
        <v>10</v>
      </c>
      <c r="BP12" s="16">
        <f t="shared" si="69"/>
        <v>0</v>
      </c>
      <c r="BQ12" s="58">
        <f t="shared" si="70"/>
        <v>5</v>
      </c>
      <c r="BR12" s="16">
        <f t="shared" si="71"/>
        <v>5</v>
      </c>
      <c r="BS12" s="16">
        <f t="shared" si="77"/>
        <v>15</v>
      </c>
      <c r="BT12" s="16">
        <f t="shared" si="78"/>
        <v>0</v>
      </c>
      <c r="BU12" s="14">
        <v>0</v>
      </c>
      <c r="BV12" s="14">
        <v>0</v>
      </c>
      <c r="BW12" s="14">
        <v>0</v>
      </c>
      <c r="BX12" s="14">
        <v>0</v>
      </c>
      <c r="BY12" s="14">
        <v>0</v>
      </c>
      <c r="BZ12" s="14">
        <v>1</v>
      </c>
      <c r="CA12" s="14">
        <v>0</v>
      </c>
      <c r="CB12" s="14">
        <v>0</v>
      </c>
      <c r="CC12" s="14">
        <v>0</v>
      </c>
      <c r="CD12" s="14">
        <v>0</v>
      </c>
      <c r="CE12" s="14">
        <v>0</v>
      </c>
      <c r="CF12" s="14">
        <v>0</v>
      </c>
      <c r="CG12" s="14">
        <v>0</v>
      </c>
      <c r="CH12" s="14">
        <v>0</v>
      </c>
      <c r="CI12" s="14">
        <v>0</v>
      </c>
      <c r="CJ12" s="14">
        <v>0</v>
      </c>
      <c r="CK12" s="14">
        <v>0</v>
      </c>
      <c r="CL12" s="14">
        <v>0</v>
      </c>
      <c r="CM12" s="14">
        <v>0</v>
      </c>
      <c r="CN12" s="14">
        <v>0</v>
      </c>
      <c r="CO12" s="14">
        <v>0</v>
      </c>
      <c r="CP12" s="14">
        <v>0</v>
      </c>
      <c r="CQ12" s="14">
        <v>0</v>
      </c>
      <c r="CS12" s="50"/>
      <c r="CT12" s="50"/>
      <c r="CU12" s="50"/>
      <c r="CV12" s="50"/>
      <c r="CW12" s="50"/>
      <c r="CX12" s="50"/>
      <c r="CY12" s="50"/>
      <c r="CZ12" s="50"/>
      <c r="DA12" s="50"/>
      <c r="DC12" s="42" t="s">
        <v>1085</v>
      </c>
      <c r="DD12" s="78" t="e">
        <f>K155</f>
        <v>#N/A</v>
      </c>
      <c r="DE12" s="79" t="e">
        <f>U155</f>
        <v>#N/A</v>
      </c>
      <c r="DF12" s="79" t="e">
        <f>P155</f>
        <v>#N/A</v>
      </c>
      <c r="DG12" s="80" t="e">
        <f>Z155</f>
        <v>#N/A</v>
      </c>
      <c r="DH12" s="9"/>
      <c r="DI12" s="9"/>
      <c r="DJ12" s="42" t="s">
        <v>1085</v>
      </c>
      <c r="DK12" s="42">
        <v>4</v>
      </c>
      <c r="DL12" s="43">
        <v>14</v>
      </c>
      <c r="DM12" s="43">
        <v>9</v>
      </c>
      <c r="DN12" s="44">
        <v>19</v>
      </c>
      <c r="DQ12" s="64"/>
    </row>
    <row r="13" spans="1:122" s="16" customFormat="1" ht="15.75" thickBot="1" x14ac:dyDescent="0.3">
      <c r="A13" s="16">
        <v>7</v>
      </c>
      <c r="B13" s="59">
        <f t="shared" si="79"/>
        <v>0</v>
      </c>
      <c r="C13" s="59" t="str">
        <f t="shared" si="72"/>
        <v/>
      </c>
      <c r="D13" s="66">
        <v>0</v>
      </c>
      <c r="E13" s="65">
        <f t="shared" si="73"/>
        <v>0</v>
      </c>
      <c r="F13" s="58">
        <f t="shared" si="44"/>
        <v>0</v>
      </c>
      <c r="G13" s="58">
        <f t="shared" si="45"/>
        <v>0</v>
      </c>
      <c r="H13" s="58" t="str">
        <f t="shared" si="46"/>
        <v/>
      </c>
      <c r="I13" s="58" t="str">
        <f t="shared" si="46"/>
        <v/>
      </c>
      <c r="J13" s="58" t="str">
        <f t="shared" si="46"/>
        <v/>
      </c>
      <c r="K13" s="58" t="str">
        <f t="shared" si="46"/>
        <v/>
      </c>
      <c r="L13" s="58" t="str">
        <f t="shared" si="46"/>
        <v/>
      </c>
      <c r="M13" s="58" t="str">
        <f t="shared" si="46"/>
        <v/>
      </c>
      <c r="N13" s="58" t="str">
        <f t="shared" si="46"/>
        <v/>
      </c>
      <c r="O13" s="58" t="str">
        <f t="shared" si="46"/>
        <v/>
      </c>
      <c r="P13" s="58" t="str">
        <f t="shared" si="46"/>
        <v/>
      </c>
      <c r="Q13" s="58" t="str">
        <f t="shared" si="46"/>
        <v/>
      </c>
      <c r="R13" s="58" t="str">
        <f t="shared" si="47"/>
        <v/>
      </c>
      <c r="S13" s="58" t="str">
        <f t="shared" si="47"/>
        <v/>
      </c>
      <c r="T13" s="58" t="str">
        <f t="shared" si="47"/>
        <v/>
      </c>
      <c r="U13" s="58" t="str">
        <f t="shared" si="47"/>
        <v/>
      </c>
      <c r="V13" s="58" t="str">
        <f t="shared" si="47"/>
        <v/>
      </c>
      <c r="W13" s="58" t="str">
        <f t="shared" si="47"/>
        <v/>
      </c>
      <c r="X13" s="58" t="str">
        <f t="shared" si="47"/>
        <v/>
      </c>
      <c r="Y13" s="58" t="str">
        <f t="shared" si="47"/>
        <v/>
      </c>
      <c r="Z13" s="58" t="str">
        <f t="shared" si="47"/>
        <v/>
      </c>
      <c r="AA13" s="58" t="str">
        <f t="shared" si="47"/>
        <v/>
      </c>
      <c r="AB13" s="68">
        <f t="shared" si="48"/>
        <v>0</v>
      </c>
      <c r="AC13" s="58">
        <f t="shared" ca="1" si="49"/>
        <v>136</v>
      </c>
      <c r="AD13" s="134">
        <f t="shared" ca="1" si="74"/>
        <v>-29.228723404255316</v>
      </c>
      <c r="AE13" s="130">
        <f t="shared" ca="1" si="50"/>
        <v>-29.228723404255316</v>
      </c>
      <c r="AF13" s="130">
        <f t="shared" ca="1" si="50"/>
        <v>-29.228723404255316</v>
      </c>
      <c r="AG13" s="130">
        <f t="shared" ca="1" si="50"/>
        <v>-29.228723404255316</v>
      </c>
      <c r="AH13" s="135">
        <f t="shared" ca="1" si="50"/>
        <v>-29.228723404255316</v>
      </c>
      <c r="AI13" s="122">
        <f t="shared" si="51"/>
        <v>2.6285423268447232</v>
      </c>
      <c r="AJ13" s="16">
        <v>69</v>
      </c>
      <c r="AK13" s="16">
        <f t="shared" si="52"/>
        <v>52</v>
      </c>
      <c r="AL13" s="122">
        <f t="shared" si="53"/>
        <v>19.628542326844716</v>
      </c>
      <c r="AM13" s="122">
        <f t="shared" si="54"/>
        <v>0</v>
      </c>
      <c r="AN13" s="122">
        <f t="shared" si="55"/>
        <v>0.76505205975553858</v>
      </c>
      <c r="AO13" s="122">
        <f t="shared" si="56"/>
        <v>0</v>
      </c>
      <c r="AP13" s="122">
        <f t="shared" si="57"/>
        <v>2.8972385694895231E-3</v>
      </c>
      <c r="AQ13" s="122">
        <f t="shared" si="58"/>
        <v>2.6075147125393917E-2</v>
      </c>
      <c r="AR13" s="122">
        <f t="shared" si="59"/>
        <v>2.7730307831597969</v>
      </c>
      <c r="AS13" s="122">
        <f t="shared" si="60"/>
        <v>0</v>
      </c>
      <c r="AT13" s="122">
        <f t="shared" si="61"/>
        <v>0.89362833861476865</v>
      </c>
      <c r="AU13" s="122">
        <f t="shared" si="62"/>
        <v>0</v>
      </c>
      <c r="AV13" s="59">
        <f t="shared" ca="1" si="63"/>
        <v>-29.228723404255316</v>
      </c>
      <c r="AW13" s="16">
        <f>IF(AND('User Input'!$G$6=1,OR(HOUR(Model!BK13)=8,HOUR(Model!BK13)=9)),10,IF(AND('User Input'!$G$6=2,HOUR(Model!BK13)=6),10,0))</f>
        <v>0</v>
      </c>
      <c r="AX13" s="69">
        <f>IF('User Input'!$G$11=4,(Model!DA13-Model!$DA$4)*50,0)+IF('User Input'!$G$11=3,(Model!CV13-Model!$CV$4)*50,0)+IF('User Input'!$G$11=2,(Model!CW13-Model!$CW$4)*50,0)+IF('User Input'!$G$11=1,(Model!CX13-Model!$CX$4)*-25+(Model!CY13-Model!$CY$4)*-25,0)</f>
        <v>-29.228723404255316</v>
      </c>
      <c r="AY13" s="16">
        <f>IF(AND('User Input'!$G$19=0,Model!BG13="M"),-1000,0)+IF(AND('User Input'!$G$20=0,Model!BG13="T"),-1000,0)+IF(AND('User Input'!$G$21=0,OR(Model!BG13="W",BH13="W")),-1000,0)+IF(AND('User Input'!$G$22=0,OR(Model!BG13="R",BH13="R")),-1000,0)</f>
        <v>0</v>
      </c>
      <c r="AZ13" s="16">
        <f ca="1">IF('User Input'!$G$26="NA",0,OFFSET(Model!BN13,1,'User Input'!$G$26)*50)</f>
        <v>0</v>
      </c>
      <c r="BA13" s="16">
        <f ca="1">IF('User Input'!$G$27="NA",0,OFFSET(Model!BN13,1,'User Input'!$G$27)*50)</f>
        <v>0</v>
      </c>
      <c r="BB13" s="14" t="s">
        <v>807</v>
      </c>
      <c r="BC13" s="14" t="s">
        <v>48</v>
      </c>
      <c r="BD13" s="14">
        <f>VLOOKUP(BB13,Size!$A$1:$D$397,4,TRUE)</f>
        <v>69</v>
      </c>
      <c r="BE13" s="14" t="s">
        <v>980</v>
      </c>
      <c r="BF13" s="14">
        <f t="shared" si="64"/>
        <v>2</v>
      </c>
      <c r="BG13" s="15" t="str">
        <f t="shared" si="65"/>
        <v>M</v>
      </c>
      <c r="BH13" s="15" t="str">
        <f t="shared" si="66"/>
        <v>W</v>
      </c>
      <c r="BI13" s="14" t="s">
        <v>983</v>
      </c>
      <c r="BJ13" s="14">
        <f t="shared" si="67"/>
        <v>6</v>
      </c>
      <c r="BK13" s="123" t="str">
        <f t="shared" si="75"/>
        <v>10:30</v>
      </c>
      <c r="BL13" s="14" t="str">
        <f t="shared" si="76"/>
        <v>11:50</v>
      </c>
      <c r="BM13" s="14" t="s">
        <v>636</v>
      </c>
      <c r="BN13" s="14" t="s">
        <v>637</v>
      </c>
      <c r="BO13" s="16">
        <f t="shared" si="68"/>
        <v>10</v>
      </c>
      <c r="BP13" s="16">
        <f t="shared" si="69"/>
        <v>30</v>
      </c>
      <c r="BQ13" s="58">
        <f t="shared" si="70"/>
        <v>2</v>
      </c>
      <c r="BR13" s="16">
        <f t="shared" si="71"/>
        <v>2</v>
      </c>
      <c r="BS13" s="16">
        <f t="shared" si="77"/>
        <v>12</v>
      </c>
      <c r="BT13" s="16">
        <f t="shared" si="78"/>
        <v>32</v>
      </c>
      <c r="BU13" s="14">
        <v>0</v>
      </c>
      <c r="BV13" s="14">
        <v>1</v>
      </c>
      <c r="BW13" s="14">
        <v>0</v>
      </c>
      <c r="BX13" s="14">
        <v>0</v>
      </c>
      <c r="BY13" s="14">
        <v>0</v>
      </c>
      <c r="BZ13" s="14">
        <v>1</v>
      </c>
      <c r="CA13" s="14">
        <v>0</v>
      </c>
      <c r="CB13" s="14">
        <v>0</v>
      </c>
      <c r="CC13" s="14">
        <v>0</v>
      </c>
      <c r="CD13" s="14">
        <v>0</v>
      </c>
      <c r="CE13" s="14">
        <v>0</v>
      </c>
      <c r="CF13" s="14">
        <v>1</v>
      </c>
      <c r="CG13" s="14">
        <v>0</v>
      </c>
      <c r="CH13" s="14">
        <v>0</v>
      </c>
      <c r="CI13" s="14">
        <v>0</v>
      </c>
      <c r="CJ13" s="14">
        <v>0</v>
      </c>
      <c r="CK13" s="14">
        <v>0</v>
      </c>
      <c r="CL13" s="14">
        <v>0</v>
      </c>
      <c r="CM13" s="14">
        <v>0</v>
      </c>
      <c r="CN13" s="14">
        <v>0</v>
      </c>
      <c r="CO13" s="14">
        <v>0</v>
      </c>
      <c r="CP13" s="14">
        <v>0</v>
      </c>
      <c r="CQ13" s="14">
        <v>0</v>
      </c>
      <c r="CR13" s="17"/>
      <c r="CS13" s="51">
        <v>3.4</v>
      </c>
      <c r="CT13" s="51">
        <v>6.6</v>
      </c>
      <c r="CU13" s="51">
        <v>6</v>
      </c>
      <c r="CV13" s="51">
        <v>5.8</v>
      </c>
      <c r="CW13" s="51">
        <v>6.1</v>
      </c>
      <c r="CX13" s="51">
        <v>6.3</v>
      </c>
      <c r="CY13" s="51">
        <v>1.3</v>
      </c>
      <c r="CZ13" s="51">
        <v>6.3</v>
      </c>
      <c r="DA13" s="51">
        <v>5.9</v>
      </c>
      <c r="DC13" s="45" t="s">
        <v>970</v>
      </c>
      <c r="DD13" s="81" t="e">
        <f>L155</f>
        <v>#N/A</v>
      </c>
      <c r="DE13" s="82" t="e">
        <f>V155</f>
        <v>#N/A</v>
      </c>
      <c r="DF13" s="82" t="e">
        <f>Q155</f>
        <v>#N/A</v>
      </c>
      <c r="DG13" s="83" t="str">
        <f>AA155</f>
        <v xml:space="preserve">ACCT-GB.3149.30 </v>
      </c>
      <c r="DH13" s="9"/>
      <c r="DI13" s="9"/>
      <c r="DJ13" s="45" t="s">
        <v>970</v>
      </c>
      <c r="DK13" s="45">
        <v>5</v>
      </c>
      <c r="DL13" s="46">
        <v>15</v>
      </c>
      <c r="DM13" s="46">
        <v>10</v>
      </c>
      <c r="DN13" s="47">
        <v>20</v>
      </c>
    </row>
    <row r="14" spans="1:122" s="16" customFormat="1" x14ac:dyDescent="0.25">
      <c r="A14" s="16">
        <v>8</v>
      </c>
      <c r="B14" s="59">
        <f t="shared" si="79"/>
        <v>0</v>
      </c>
      <c r="C14" s="59" t="str">
        <f t="shared" si="72"/>
        <v/>
      </c>
      <c r="D14" s="66">
        <v>0</v>
      </c>
      <c r="E14" s="65">
        <f t="shared" si="73"/>
        <v>0</v>
      </c>
      <c r="F14" s="58">
        <f t="shared" si="44"/>
        <v>0</v>
      </c>
      <c r="G14" s="58">
        <f t="shared" si="45"/>
        <v>0</v>
      </c>
      <c r="H14" s="58" t="str">
        <f t="shared" si="46"/>
        <v/>
      </c>
      <c r="I14" s="58" t="str">
        <f t="shared" si="46"/>
        <v/>
      </c>
      <c r="J14" s="58" t="str">
        <f t="shared" si="46"/>
        <v/>
      </c>
      <c r="K14" s="58" t="str">
        <f t="shared" si="46"/>
        <v/>
      </c>
      <c r="L14" s="58" t="str">
        <f t="shared" si="46"/>
        <v/>
      </c>
      <c r="M14" s="58" t="str">
        <f t="shared" si="46"/>
        <v/>
      </c>
      <c r="N14" s="58" t="str">
        <f t="shared" si="46"/>
        <v/>
      </c>
      <c r="O14" s="58" t="str">
        <f t="shared" si="46"/>
        <v/>
      </c>
      <c r="P14" s="58" t="str">
        <f t="shared" si="46"/>
        <v/>
      </c>
      <c r="Q14" s="58" t="str">
        <f t="shared" si="46"/>
        <v/>
      </c>
      <c r="R14" s="58" t="str">
        <f t="shared" si="47"/>
        <v/>
      </c>
      <c r="S14" s="58" t="str">
        <f t="shared" si="47"/>
        <v/>
      </c>
      <c r="T14" s="58" t="str">
        <f t="shared" si="47"/>
        <v/>
      </c>
      <c r="U14" s="58" t="str">
        <f t="shared" si="47"/>
        <v/>
      </c>
      <c r="V14" s="58" t="str">
        <f t="shared" si="47"/>
        <v/>
      </c>
      <c r="W14" s="58" t="str">
        <f t="shared" si="47"/>
        <v/>
      </c>
      <c r="X14" s="58" t="str">
        <f t="shared" si="47"/>
        <v/>
      </c>
      <c r="Y14" s="58" t="str">
        <f t="shared" si="47"/>
        <v/>
      </c>
      <c r="Z14" s="58" t="str">
        <f t="shared" si="47"/>
        <v/>
      </c>
      <c r="AA14" s="58" t="str">
        <f t="shared" si="47"/>
        <v/>
      </c>
      <c r="AB14" s="68">
        <f t="shared" si="48"/>
        <v>0</v>
      </c>
      <c r="AC14" s="58">
        <f t="shared" ca="1" si="49"/>
        <v>63</v>
      </c>
      <c r="AD14" s="134">
        <f t="shared" ca="1" si="74"/>
        <v>45.771276595744681</v>
      </c>
      <c r="AE14" s="130">
        <f t="shared" ca="1" si="50"/>
        <v>45.771276595744681</v>
      </c>
      <c r="AF14" s="130">
        <f t="shared" ca="1" si="50"/>
        <v>45.771276595744681</v>
      </c>
      <c r="AG14" s="130">
        <f t="shared" ca="1" si="50"/>
        <v>45.771276595744681</v>
      </c>
      <c r="AH14" s="135">
        <f t="shared" ca="1" si="50"/>
        <v>45.771276595744681</v>
      </c>
      <c r="AI14" s="122">
        <f t="shared" si="51"/>
        <v>52.521502942507908</v>
      </c>
      <c r="AJ14" s="16">
        <v>35</v>
      </c>
      <c r="AK14" s="16">
        <f t="shared" si="52"/>
        <v>14</v>
      </c>
      <c r="AL14" s="122">
        <f t="shared" si="53"/>
        <v>73.521502942507908</v>
      </c>
      <c r="AM14" s="122">
        <f t="shared" si="54"/>
        <v>0</v>
      </c>
      <c r="AN14" s="122">
        <f t="shared" si="55"/>
        <v>0</v>
      </c>
      <c r="AO14" s="122">
        <f t="shared" si="56"/>
        <v>0</v>
      </c>
      <c r="AP14" s="122">
        <f t="shared" si="57"/>
        <v>0</v>
      </c>
      <c r="AQ14" s="122">
        <f t="shared" si="58"/>
        <v>0</v>
      </c>
      <c r="AR14" s="122">
        <f t="shared" si="59"/>
        <v>0</v>
      </c>
      <c r="AS14" s="122">
        <f t="shared" si="60"/>
        <v>7.3521502942507908</v>
      </c>
      <c r="AT14" s="122">
        <f t="shared" si="61"/>
        <v>0</v>
      </c>
      <c r="AU14" s="122">
        <f t="shared" si="62"/>
        <v>0</v>
      </c>
      <c r="AV14" s="59">
        <f t="shared" ca="1" si="63"/>
        <v>45.771276595744681</v>
      </c>
      <c r="AW14" s="16">
        <f>IF(AND('User Input'!$G$6=1,OR(HOUR(Model!BK14)=8,HOUR(Model!BK14)=9)),10,IF(AND('User Input'!$G$6=2,HOUR(Model!BK14)=6),10,0))</f>
        <v>10</v>
      </c>
      <c r="AX14" s="69">
        <f>IF('User Input'!$G$11=4,(Model!DA14-Model!$DA$4)*50,0)+IF('User Input'!$G$11=3,(Model!CV14-Model!$CV$4)*50,0)+IF('User Input'!$G$11=2,(Model!CW14-Model!$CW$4)*50,0)+IF('User Input'!$G$11=1,(Model!CX14-Model!$CX$4)*-25+(Model!CY14-Model!$CY$4)*-25,0)</f>
        <v>35.771276595744681</v>
      </c>
      <c r="AY14" s="16">
        <f>IF(AND('User Input'!$G$19=0,Model!BG14="M"),-1000,0)+IF(AND('User Input'!$G$20=0,Model!BG14="T"),-1000,0)+IF(AND('User Input'!$G$21=0,OR(Model!BG14="W",BH14="W")),-1000,0)+IF(AND('User Input'!$G$22=0,OR(Model!BG14="R",BH14="R")),-1000,0)</f>
        <v>0</v>
      </c>
      <c r="AZ14" s="16">
        <f ca="1">IF('User Input'!$G$26="NA",0,OFFSET(Model!BN14,1,'User Input'!$G$26)*50)</f>
        <v>0</v>
      </c>
      <c r="BA14" s="16">
        <f ca="1">IF('User Input'!$G$27="NA",0,OFFSET(Model!BN14,1,'User Input'!$G$27)*50)</f>
        <v>0</v>
      </c>
      <c r="BB14" s="14" t="s">
        <v>840</v>
      </c>
      <c r="BC14" s="14" t="s">
        <v>49</v>
      </c>
      <c r="BD14" s="14">
        <f>VLOOKUP(BB14,Size!$A$1:$D$397,4,TRUE)</f>
        <v>35</v>
      </c>
      <c r="BE14" s="14" t="s">
        <v>969</v>
      </c>
      <c r="BF14" s="14">
        <f t="shared" si="64"/>
        <v>1</v>
      </c>
      <c r="BG14" s="15" t="str">
        <f t="shared" si="65"/>
        <v>M</v>
      </c>
      <c r="BH14" s="15" t="str">
        <f t="shared" si="66"/>
        <v/>
      </c>
      <c r="BI14" s="14" t="s">
        <v>970</v>
      </c>
      <c r="BJ14" s="14">
        <f t="shared" si="67"/>
        <v>5</v>
      </c>
      <c r="BK14" s="123" t="str">
        <f t="shared" si="75"/>
        <v>6:00</v>
      </c>
      <c r="BL14" s="14" t="str">
        <f t="shared" si="76"/>
        <v>9:00</v>
      </c>
      <c r="BM14" s="14" t="s">
        <v>841</v>
      </c>
      <c r="BN14" s="14" t="s">
        <v>842</v>
      </c>
      <c r="BO14" s="16">
        <f t="shared" si="68"/>
        <v>10</v>
      </c>
      <c r="BP14" s="16">
        <f t="shared" si="69"/>
        <v>0</v>
      </c>
      <c r="BQ14" s="58">
        <f t="shared" si="70"/>
        <v>5</v>
      </c>
      <c r="BR14" s="16">
        <f t="shared" si="71"/>
        <v>5</v>
      </c>
      <c r="BS14" s="16">
        <f t="shared" si="77"/>
        <v>15</v>
      </c>
      <c r="BT14" s="16">
        <f t="shared" si="78"/>
        <v>0</v>
      </c>
      <c r="BU14" s="14">
        <v>0</v>
      </c>
      <c r="BV14" s="14">
        <v>0</v>
      </c>
      <c r="BW14" s="14">
        <v>0</v>
      </c>
      <c r="BX14" s="14">
        <v>0</v>
      </c>
      <c r="BY14" s="14">
        <v>0</v>
      </c>
      <c r="BZ14" s="14">
        <v>1</v>
      </c>
      <c r="CA14" s="14">
        <v>0</v>
      </c>
      <c r="CB14" s="14">
        <v>0</v>
      </c>
      <c r="CC14" s="14">
        <v>0</v>
      </c>
      <c r="CD14" s="14">
        <v>1</v>
      </c>
      <c r="CE14" s="14">
        <v>0</v>
      </c>
      <c r="CF14" s="14">
        <v>0</v>
      </c>
      <c r="CG14" s="14">
        <v>0</v>
      </c>
      <c r="CH14" s="14">
        <v>0</v>
      </c>
      <c r="CI14" s="14">
        <v>0</v>
      </c>
      <c r="CJ14" s="14">
        <v>0</v>
      </c>
      <c r="CK14" s="14">
        <v>0</v>
      </c>
      <c r="CL14" s="14">
        <v>0</v>
      </c>
      <c r="CM14" s="14">
        <v>0</v>
      </c>
      <c r="CN14" s="14">
        <v>0</v>
      </c>
      <c r="CO14" s="14">
        <v>0</v>
      </c>
      <c r="CP14" s="14">
        <v>0</v>
      </c>
      <c r="CQ14" s="14">
        <v>0</v>
      </c>
      <c r="CR14" s="17"/>
      <c r="CS14" s="51">
        <v>3.4</v>
      </c>
      <c r="CT14" s="51">
        <v>5.3</v>
      </c>
      <c r="CU14" s="51">
        <v>5.7</v>
      </c>
      <c r="CV14" s="51">
        <v>5.2</v>
      </c>
      <c r="CW14" s="51">
        <v>5.6</v>
      </c>
      <c r="CX14" s="51">
        <v>5.2</v>
      </c>
      <c r="CY14" s="51">
        <v>-0.2</v>
      </c>
      <c r="CZ14" s="51">
        <v>6</v>
      </c>
      <c r="DA14" s="51">
        <v>5.6</v>
      </c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</row>
    <row r="15" spans="1:122" s="16" customFormat="1" x14ac:dyDescent="0.25">
      <c r="A15" s="16">
        <v>9</v>
      </c>
      <c r="B15" s="59">
        <f t="shared" si="79"/>
        <v>0</v>
      </c>
      <c r="C15" s="59">
        <f t="shared" si="72"/>
        <v>4</v>
      </c>
      <c r="D15" s="66">
        <v>4</v>
      </c>
      <c r="E15" s="65">
        <f t="shared" si="73"/>
        <v>1</v>
      </c>
      <c r="F15" s="58">
        <f t="shared" si="44"/>
        <v>0</v>
      </c>
      <c r="G15" s="58">
        <f t="shared" si="45"/>
        <v>0</v>
      </c>
      <c r="H15" s="58" t="str">
        <f t="shared" si="46"/>
        <v/>
      </c>
      <c r="I15" s="58" t="str">
        <f t="shared" si="46"/>
        <v/>
      </c>
      <c r="J15" s="58" t="str">
        <f t="shared" si="46"/>
        <v/>
      </c>
      <c r="K15" s="58" t="str">
        <f t="shared" si="46"/>
        <v/>
      </c>
      <c r="L15" s="58" t="str">
        <f t="shared" si="46"/>
        <v/>
      </c>
      <c r="M15" s="58" t="str">
        <f t="shared" si="46"/>
        <v/>
      </c>
      <c r="N15" s="58" t="str">
        <f t="shared" si="46"/>
        <v/>
      </c>
      <c r="O15" s="58" t="str">
        <f t="shared" si="46"/>
        <v/>
      </c>
      <c r="P15" s="58" t="str">
        <f t="shared" si="46"/>
        <v/>
      </c>
      <c r="Q15" s="58" t="str">
        <f t="shared" si="46"/>
        <v/>
      </c>
      <c r="R15" s="58" t="str">
        <f t="shared" si="47"/>
        <v/>
      </c>
      <c r="S15" s="58" t="str">
        <f t="shared" si="47"/>
        <v/>
      </c>
      <c r="T15" s="58" t="str">
        <f t="shared" si="47"/>
        <v/>
      </c>
      <c r="U15" s="58" t="str">
        <f t="shared" si="47"/>
        <v/>
      </c>
      <c r="V15" s="58" t="str">
        <f t="shared" si="47"/>
        <v/>
      </c>
      <c r="W15" s="58" t="str">
        <f t="shared" si="47"/>
        <v/>
      </c>
      <c r="X15" s="58" t="str">
        <f t="shared" si="47"/>
        <v/>
      </c>
      <c r="Y15" s="58" t="str">
        <f t="shared" si="47"/>
        <v/>
      </c>
      <c r="Z15" s="58" t="str">
        <f t="shared" si="47"/>
        <v/>
      </c>
      <c r="AA15" s="58" t="str">
        <f t="shared" si="47"/>
        <v/>
      </c>
      <c r="AB15" s="68">
        <f t="shared" si="48"/>
        <v>0</v>
      </c>
      <c r="AC15" s="58">
        <f t="shared" ca="1" si="49"/>
        <v>4</v>
      </c>
      <c r="AD15" s="134">
        <f t="shared" ca="1" si="74"/>
        <v>170.77127659574467</v>
      </c>
      <c r="AE15" s="130">
        <f t="shared" ca="1" si="50"/>
        <v>170.77127659574467</v>
      </c>
      <c r="AF15" s="130">
        <f t="shared" ca="1" si="50"/>
        <v>170.77127659574467</v>
      </c>
      <c r="AG15" s="130">
        <f t="shared" ca="1" si="50"/>
        <v>170.77127659574467</v>
      </c>
      <c r="AH15" s="135">
        <f t="shared" ca="1" si="50"/>
        <v>170.77127659574467</v>
      </c>
      <c r="AI15" s="122">
        <f t="shared" si="51"/>
        <v>-49</v>
      </c>
      <c r="AJ15" s="16">
        <v>63</v>
      </c>
      <c r="AK15" s="16">
        <f t="shared" si="52"/>
        <v>14</v>
      </c>
      <c r="AL15" s="122">
        <f t="shared" si="53"/>
        <v>0</v>
      </c>
      <c r="AM15" s="122">
        <f t="shared" si="54"/>
        <v>0</v>
      </c>
      <c r="AN15" s="122">
        <f t="shared" si="55"/>
        <v>0</v>
      </c>
      <c r="AO15" s="122">
        <f t="shared" si="56"/>
        <v>0</v>
      </c>
      <c r="AP15" s="122">
        <f t="shared" si="57"/>
        <v>0</v>
      </c>
      <c r="AQ15" s="122">
        <f t="shared" si="58"/>
        <v>0</v>
      </c>
      <c r="AR15" s="122">
        <f t="shared" si="59"/>
        <v>0</v>
      </c>
      <c r="AS15" s="122">
        <f t="shared" si="60"/>
        <v>0</v>
      </c>
      <c r="AT15" s="122">
        <f t="shared" si="61"/>
        <v>0</v>
      </c>
      <c r="AU15" s="122">
        <f t="shared" si="62"/>
        <v>0</v>
      </c>
      <c r="AV15" s="59">
        <f t="shared" ca="1" si="63"/>
        <v>170.77127659574467</v>
      </c>
      <c r="AW15" s="16">
        <f>IF(AND('User Input'!$G$6=1,OR(HOUR(Model!BK15)=8,HOUR(Model!BK15)=9)),10,IF(AND('User Input'!$G$6=2,HOUR(Model!BK15)=6),10,0))</f>
        <v>10</v>
      </c>
      <c r="AX15" s="69">
        <f>IF('User Input'!$G$11=4,(Model!DA15-Model!$DA$4)*50,0)+IF('User Input'!$G$11=3,(Model!CV15-Model!$CV$4)*50,0)+IF('User Input'!$G$11=2,(Model!CW15-Model!$CW$4)*50,0)+IF('User Input'!$G$11=1,(Model!CX15-Model!$CX$4)*-25+(Model!CY15-Model!$CY$4)*-25,0)</f>
        <v>160.77127659574467</v>
      </c>
      <c r="AY15" s="16">
        <f>IF(AND('User Input'!$G$19=0,Model!BG15="M"),-1000,0)+IF(AND('User Input'!$G$20=0,Model!BG15="T"),-1000,0)+IF(AND('User Input'!$G$21=0,OR(Model!BG15="W",BH15="W")),-1000,0)+IF(AND('User Input'!$G$22=0,OR(Model!BG15="R",BH15="R")),-1000,0)</f>
        <v>0</v>
      </c>
      <c r="AZ15" s="16">
        <f ca="1">IF('User Input'!$G$26="NA",0,OFFSET(Model!BN15,1,'User Input'!$G$26)*50)</f>
        <v>0</v>
      </c>
      <c r="BA15" s="16">
        <f ca="1">IF('User Input'!$G$27="NA",0,OFFSET(Model!BN15,1,'User Input'!$G$27)*50)</f>
        <v>0</v>
      </c>
      <c r="BB15" s="14" t="s">
        <v>794</v>
      </c>
      <c r="BC15" s="14" t="s">
        <v>53</v>
      </c>
      <c r="BD15" s="14">
        <f>VLOOKUP(BB15,Size!$A$1:$D$397,4,TRUE)</f>
        <v>63</v>
      </c>
      <c r="BE15" s="14" t="s">
        <v>969</v>
      </c>
      <c r="BF15" s="14">
        <f t="shared" si="64"/>
        <v>1</v>
      </c>
      <c r="BG15" s="15" t="str">
        <f t="shared" si="65"/>
        <v>M</v>
      </c>
      <c r="BH15" s="15" t="str">
        <f t="shared" si="66"/>
        <v/>
      </c>
      <c r="BI15" s="14" t="s">
        <v>970</v>
      </c>
      <c r="BJ15" s="14">
        <f t="shared" si="67"/>
        <v>5</v>
      </c>
      <c r="BK15" s="123" t="str">
        <f t="shared" si="75"/>
        <v>6:00</v>
      </c>
      <c r="BL15" s="14" t="str">
        <f t="shared" si="76"/>
        <v>9:00</v>
      </c>
      <c r="BM15" s="14" t="s">
        <v>795</v>
      </c>
      <c r="BN15" s="14" t="s">
        <v>796</v>
      </c>
      <c r="BO15" s="16">
        <f t="shared" si="68"/>
        <v>10</v>
      </c>
      <c r="BP15" s="16">
        <f t="shared" si="69"/>
        <v>0</v>
      </c>
      <c r="BQ15" s="58">
        <f t="shared" si="70"/>
        <v>5</v>
      </c>
      <c r="BR15" s="16">
        <f t="shared" si="71"/>
        <v>5</v>
      </c>
      <c r="BS15" s="16">
        <f t="shared" si="77"/>
        <v>15</v>
      </c>
      <c r="BT15" s="16">
        <f t="shared" si="78"/>
        <v>0</v>
      </c>
      <c r="BU15" s="14">
        <v>0</v>
      </c>
      <c r="BV15" s="14">
        <v>0</v>
      </c>
      <c r="BW15" s="14">
        <v>0</v>
      </c>
      <c r="BX15" s="14">
        <v>0</v>
      </c>
      <c r="BY15" s="14">
        <v>0</v>
      </c>
      <c r="BZ15" s="14">
        <v>1</v>
      </c>
      <c r="CA15" s="14">
        <v>0</v>
      </c>
      <c r="CB15" s="14">
        <v>0</v>
      </c>
      <c r="CC15" s="14">
        <v>0</v>
      </c>
      <c r="CD15" s="14">
        <v>0</v>
      </c>
      <c r="CE15" s="14">
        <v>0</v>
      </c>
      <c r="CF15" s="14">
        <v>0</v>
      </c>
      <c r="CG15" s="14">
        <v>0</v>
      </c>
      <c r="CH15" s="14">
        <v>0</v>
      </c>
      <c r="CI15" s="14">
        <v>0</v>
      </c>
      <c r="CJ15" s="14">
        <v>0</v>
      </c>
      <c r="CK15" s="14">
        <v>0</v>
      </c>
      <c r="CL15" s="14">
        <v>0</v>
      </c>
      <c r="CM15" s="14">
        <v>0</v>
      </c>
      <c r="CN15" s="14">
        <v>0</v>
      </c>
      <c r="CO15" s="14">
        <v>0</v>
      </c>
      <c r="CP15" s="14">
        <v>0</v>
      </c>
      <c r="CQ15" s="14">
        <v>0</v>
      </c>
      <c r="CS15" s="50"/>
      <c r="CT15" s="50"/>
      <c r="CU15" s="50"/>
      <c r="CV15" s="50"/>
      <c r="CW15" s="50"/>
      <c r="CX15" s="50"/>
      <c r="CY15" s="50"/>
      <c r="CZ15" s="50"/>
      <c r="DA15" s="50"/>
      <c r="DD15" s="9"/>
      <c r="DE15" s="9"/>
      <c r="DF15" s="9"/>
      <c r="DG15" s="9"/>
      <c r="DH15" s="9"/>
      <c r="DI15" s="9"/>
      <c r="DJ15" s="43"/>
      <c r="DK15" s="9"/>
      <c r="DL15" s="9"/>
      <c r="DM15" s="9"/>
      <c r="DN15" s="9"/>
    </row>
    <row r="16" spans="1:122" s="16" customFormat="1" x14ac:dyDescent="0.25">
      <c r="A16" s="16">
        <v>10</v>
      </c>
      <c r="B16" s="59">
        <f t="shared" si="79"/>
        <v>1</v>
      </c>
      <c r="C16" s="59" t="str">
        <f t="shared" si="72"/>
        <v/>
      </c>
      <c r="D16" s="66">
        <v>0</v>
      </c>
      <c r="E16" s="65">
        <f t="shared" si="73"/>
        <v>0</v>
      </c>
      <c r="F16" s="58">
        <f t="shared" si="44"/>
        <v>0</v>
      </c>
      <c r="G16" s="58">
        <f t="shared" si="45"/>
        <v>0</v>
      </c>
      <c r="H16" s="58" t="str">
        <f t="shared" si="46"/>
        <v/>
      </c>
      <c r="I16" s="58" t="str">
        <f t="shared" si="46"/>
        <v/>
      </c>
      <c r="J16" s="58" t="str">
        <f t="shared" si="46"/>
        <v/>
      </c>
      <c r="K16" s="58" t="str">
        <f t="shared" si="46"/>
        <v/>
      </c>
      <c r="L16" s="58" t="str">
        <f t="shared" si="46"/>
        <v/>
      </c>
      <c r="M16" s="58" t="str">
        <f t="shared" si="46"/>
        <v/>
      </c>
      <c r="N16" s="58" t="str">
        <f t="shared" si="46"/>
        <v/>
      </c>
      <c r="O16" s="58" t="str">
        <f t="shared" si="46"/>
        <v/>
      </c>
      <c r="P16" s="58" t="str">
        <f t="shared" si="46"/>
        <v/>
      </c>
      <c r="Q16" s="58" t="str">
        <f t="shared" si="46"/>
        <v/>
      </c>
      <c r="R16" s="58" t="str">
        <f t="shared" si="47"/>
        <v/>
      </c>
      <c r="S16" s="58" t="str">
        <f t="shared" si="47"/>
        <v/>
      </c>
      <c r="T16" s="58" t="str">
        <f t="shared" si="47"/>
        <v/>
      </c>
      <c r="U16" s="58" t="str">
        <f t="shared" si="47"/>
        <v/>
      </c>
      <c r="V16" s="58" t="str">
        <f t="shared" si="47"/>
        <v/>
      </c>
      <c r="W16" s="58" t="str">
        <f t="shared" si="47"/>
        <v/>
      </c>
      <c r="X16" s="58" t="str">
        <f t="shared" si="47"/>
        <v/>
      </c>
      <c r="Y16" s="58" t="str">
        <f t="shared" si="47"/>
        <v/>
      </c>
      <c r="Z16" s="58" t="str">
        <f t="shared" si="47"/>
        <v/>
      </c>
      <c r="AA16" s="58" t="str">
        <f t="shared" si="47"/>
        <v/>
      </c>
      <c r="AB16" s="68">
        <f t="shared" si="48"/>
        <v>0</v>
      </c>
      <c r="AC16" s="58">
        <f t="shared" ca="1" si="49"/>
        <v>143</v>
      </c>
      <c r="AD16" s="134">
        <f t="shared" ca="1" si="74"/>
        <v>-39.228723404255305</v>
      </c>
      <c r="AE16" s="130">
        <f t="shared" ca="1" si="50"/>
        <v>-39.228723404255305</v>
      </c>
      <c r="AF16" s="130">
        <f t="shared" ca="1" si="50"/>
        <v>-39.228723404255305</v>
      </c>
      <c r="AG16" s="130">
        <f t="shared" ca="1" si="50"/>
        <v>-39.228723404255305</v>
      </c>
      <c r="AH16" s="135">
        <f t="shared" ca="1" si="50"/>
        <v>-39.228723404255305</v>
      </c>
      <c r="AI16" s="122">
        <f t="shared" si="51"/>
        <v>-45.391738343142151</v>
      </c>
      <c r="AJ16" s="16">
        <v>416</v>
      </c>
      <c r="AK16" s="16">
        <f t="shared" si="52"/>
        <v>52</v>
      </c>
      <c r="AL16" s="122">
        <f t="shared" si="53"/>
        <v>318.60826165685785</v>
      </c>
      <c r="AM16" s="122">
        <f t="shared" si="54"/>
        <v>3.0602082390222524E-2</v>
      </c>
      <c r="AN16" s="122">
        <f t="shared" si="55"/>
        <v>4.5778180172023424</v>
      </c>
      <c r="AO16" s="122">
        <f t="shared" si="56"/>
        <v>4.8406066093254871</v>
      </c>
      <c r="AP16" s="122">
        <f t="shared" si="57"/>
        <v>6.6752376641014521</v>
      </c>
      <c r="AQ16" s="122">
        <f t="shared" si="58"/>
        <v>5.6409687641466437</v>
      </c>
      <c r="AR16" s="122">
        <f t="shared" si="59"/>
        <v>6.8326052512448987</v>
      </c>
      <c r="AS16" s="122">
        <f t="shared" si="60"/>
        <v>0</v>
      </c>
      <c r="AT16" s="122">
        <f t="shared" si="61"/>
        <v>4.8851177003169157</v>
      </c>
      <c r="AU16" s="122">
        <f t="shared" si="62"/>
        <v>5.8832163875056525</v>
      </c>
      <c r="AV16" s="59">
        <f t="shared" ca="1" si="63"/>
        <v>-39.228723404255305</v>
      </c>
      <c r="AW16" s="16">
        <f>IF(AND('User Input'!$G$6=1,OR(HOUR(Model!BK16)=8,HOUR(Model!BK16)=9)),10,IF(AND('User Input'!$G$6=2,HOUR(Model!BK16)=6),10,0))</f>
        <v>0</v>
      </c>
      <c r="AX16" s="69">
        <f>IF('User Input'!$G$11=4,(Model!DA16-Model!$DA$4)*50,0)+IF('User Input'!$G$11=3,(Model!CV16-Model!$CV$4)*50,0)+IF('User Input'!$G$11=2,(Model!CW16-Model!$CW$4)*50,0)+IF('User Input'!$G$11=1,(Model!CX16-Model!$CX$4)*-25+(Model!CY16-Model!$CY$4)*-25,0)</f>
        <v>-39.228723404255305</v>
      </c>
      <c r="AY16" s="16">
        <f>IF(AND('User Input'!$G$19=0,Model!BG16="M"),-1000,0)+IF(AND('User Input'!$G$20=0,Model!BG16="T"),-1000,0)+IF(AND('User Input'!$G$21=0,OR(Model!BG16="W",BH16="W")),-1000,0)+IF(AND('User Input'!$G$22=0,OR(Model!BG16="R",BH16="R")),-1000,0)</f>
        <v>0</v>
      </c>
      <c r="AZ16" s="16">
        <f ca="1">IF('User Input'!$G$26="NA",0,OFFSET(Model!BN16,1,'User Input'!$G$26)*50)</f>
        <v>0</v>
      </c>
      <c r="BA16" s="16">
        <f ca="1">IF('User Input'!$G$27="NA",0,OFFSET(Model!BN16,1,'User Input'!$G$27)*50)</f>
        <v>0</v>
      </c>
      <c r="BB16" s="126" t="s">
        <v>893</v>
      </c>
      <c r="BC16" s="14" t="s">
        <v>54</v>
      </c>
      <c r="BD16" s="14">
        <f>VLOOKUP(BB16,Size!$A$1:$D$397,4,TRUE)</f>
        <v>416</v>
      </c>
      <c r="BE16" s="14" t="s">
        <v>980</v>
      </c>
      <c r="BF16" s="14">
        <f t="shared" si="64"/>
        <v>2</v>
      </c>
      <c r="BG16" s="15" t="str">
        <f t="shared" si="65"/>
        <v>M</v>
      </c>
      <c r="BH16" s="15" t="str">
        <f t="shared" si="66"/>
        <v>W</v>
      </c>
      <c r="BI16" s="14" t="s">
        <v>983</v>
      </c>
      <c r="BJ16" s="14">
        <f t="shared" si="67"/>
        <v>6</v>
      </c>
      <c r="BK16" s="123" t="str">
        <f t="shared" si="75"/>
        <v>10:30</v>
      </c>
      <c r="BL16" s="14" t="str">
        <f t="shared" si="76"/>
        <v>11:50</v>
      </c>
      <c r="BM16" s="14" t="s">
        <v>894</v>
      </c>
      <c r="BN16" s="14" t="s">
        <v>892</v>
      </c>
      <c r="BO16" s="16">
        <f t="shared" si="68"/>
        <v>10</v>
      </c>
      <c r="BP16" s="16">
        <f t="shared" si="69"/>
        <v>30</v>
      </c>
      <c r="BQ16" s="58">
        <f t="shared" si="70"/>
        <v>2</v>
      </c>
      <c r="BR16" s="16">
        <f t="shared" si="71"/>
        <v>2</v>
      </c>
      <c r="BS16" s="16">
        <f t="shared" si="77"/>
        <v>12</v>
      </c>
      <c r="BT16" s="16">
        <f t="shared" si="78"/>
        <v>32</v>
      </c>
      <c r="BU16" s="14">
        <v>0</v>
      </c>
      <c r="BV16" s="14">
        <v>0</v>
      </c>
      <c r="BW16" s="14">
        <v>0</v>
      </c>
      <c r="BX16" s="14">
        <v>1</v>
      </c>
      <c r="BY16" s="14">
        <v>0</v>
      </c>
      <c r="BZ16" s="14">
        <v>0</v>
      </c>
      <c r="CA16" s="14">
        <v>0</v>
      </c>
      <c r="CB16" s="14">
        <v>0</v>
      </c>
      <c r="CC16" s="14">
        <v>1</v>
      </c>
      <c r="CD16" s="14">
        <v>0</v>
      </c>
      <c r="CE16" s="14">
        <v>0</v>
      </c>
      <c r="CF16" s="14">
        <v>0</v>
      </c>
      <c r="CG16" s="14">
        <v>0</v>
      </c>
      <c r="CH16" s="14">
        <v>0</v>
      </c>
      <c r="CI16" s="14">
        <v>0</v>
      </c>
      <c r="CJ16" s="14">
        <v>0</v>
      </c>
      <c r="CK16" s="14">
        <v>0</v>
      </c>
      <c r="CL16" s="14">
        <v>0</v>
      </c>
      <c r="CM16" s="14">
        <v>0</v>
      </c>
      <c r="CN16" s="14">
        <v>0</v>
      </c>
      <c r="CO16" s="14">
        <v>0</v>
      </c>
      <c r="CP16" s="14">
        <v>0</v>
      </c>
      <c r="CQ16" s="14">
        <v>0</v>
      </c>
      <c r="CR16" s="17"/>
      <c r="CS16" s="51">
        <v>3.5</v>
      </c>
      <c r="CT16" s="51">
        <v>7</v>
      </c>
      <c r="CU16" s="51">
        <v>6.8</v>
      </c>
      <c r="CV16" s="51">
        <v>6.6</v>
      </c>
      <c r="CW16" s="51">
        <v>6.8</v>
      </c>
      <c r="CX16" s="51">
        <v>6.6</v>
      </c>
      <c r="CY16" s="51">
        <v>1.4</v>
      </c>
      <c r="CZ16" s="51">
        <v>6.7</v>
      </c>
      <c r="DA16" s="51">
        <v>6.7</v>
      </c>
      <c r="DC16" s="63" t="s">
        <v>1109</v>
      </c>
      <c r="DD16" s="9"/>
      <c r="DE16" s="9"/>
      <c r="DF16" s="9"/>
      <c r="DG16" s="9"/>
      <c r="DH16" s="9"/>
      <c r="DI16" s="9"/>
      <c r="DJ16" s="64"/>
      <c r="DK16" s="64"/>
      <c r="DM16" s="64"/>
      <c r="DO16" s="64"/>
      <c r="DP16" s="64"/>
      <c r="DQ16" s="64"/>
    </row>
    <row r="17" spans="1:120" s="16" customFormat="1" x14ac:dyDescent="0.25">
      <c r="A17" s="16">
        <v>11</v>
      </c>
      <c r="B17" s="59">
        <f t="shared" si="79"/>
        <v>1</v>
      </c>
      <c r="C17" s="59" t="str">
        <f t="shared" si="72"/>
        <v/>
      </c>
      <c r="D17" s="66">
        <v>0</v>
      </c>
      <c r="E17" s="65">
        <f t="shared" si="73"/>
        <v>0</v>
      </c>
      <c r="F17" s="58">
        <f t="shared" si="44"/>
        <v>0</v>
      </c>
      <c r="G17" s="58">
        <f t="shared" si="45"/>
        <v>0</v>
      </c>
      <c r="H17" s="58" t="str">
        <f t="shared" ref="H17:Q26" si="80">IF(OR($F17=H$6,$G17=H$6),$BB17,"")</f>
        <v/>
      </c>
      <c r="I17" s="58" t="str">
        <f t="shared" si="80"/>
        <v/>
      </c>
      <c r="J17" s="58" t="str">
        <f t="shared" si="80"/>
        <v/>
      </c>
      <c r="K17" s="58" t="str">
        <f t="shared" si="80"/>
        <v/>
      </c>
      <c r="L17" s="58" t="str">
        <f t="shared" si="80"/>
        <v/>
      </c>
      <c r="M17" s="58" t="str">
        <f t="shared" si="80"/>
        <v/>
      </c>
      <c r="N17" s="58" t="str">
        <f t="shared" si="80"/>
        <v/>
      </c>
      <c r="O17" s="58" t="str">
        <f t="shared" si="80"/>
        <v/>
      </c>
      <c r="P17" s="58" t="str">
        <f t="shared" si="80"/>
        <v/>
      </c>
      <c r="Q17" s="58" t="str">
        <f t="shared" si="80"/>
        <v/>
      </c>
      <c r="R17" s="58" t="str">
        <f t="shared" ref="R17:AA26" si="81">IF(OR($F17=R$6,$G17=R$6),$BB17,"")</f>
        <v/>
      </c>
      <c r="S17" s="58" t="str">
        <f t="shared" si="81"/>
        <v/>
      </c>
      <c r="T17" s="58" t="str">
        <f t="shared" si="81"/>
        <v/>
      </c>
      <c r="U17" s="58" t="str">
        <f t="shared" si="81"/>
        <v/>
      </c>
      <c r="V17" s="58" t="str">
        <f t="shared" si="81"/>
        <v/>
      </c>
      <c r="W17" s="58" t="str">
        <f t="shared" si="81"/>
        <v/>
      </c>
      <c r="X17" s="58" t="str">
        <f t="shared" si="81"/>
        <v/>
      </c>
      <c r="Y17" s="58" t="str">
        <f t="shared" si="81"/>
        <v/>
      </c>
      <c r="Z17" s="58" t="str">
        <f t="shared" si="81"/>
        <v/>
      </c>
      <c r="AA17" s="58" t="str">
        <f t="shared" si="81"/>
        <v/>
      </c>
      <c r="AB17" s="68">
        <f t="shared" si="48"/>
        <v>0</v>
      </c>
      <c r="AC17" s="58">
        <f t="shared" ca="1" si="49"/>
        <v>102</v>
      </c>
      <c r="AD17" s="134">
        <f t="shared" ca="1" si="74"/>
        <v>15.771276595744677</v>
      </c>
      <c r="AE17" s="130">
        <f t="shared" ca="1" si="50"/>
        <v>15.771276595744677</v>
      </c>
      <c r="AF17" s="130">
        <f t="shared" ca="1" si="50"/>
        <v>15.771276595744677</v>
      </c>
      <c r="AG17" s="130">
        <f t="shared" ca="1" si="50"/>
        <v>15.771276595744677</v>
      </c>
      <c r="AH17" s="135">
        <f t="shared" ca="1" si="50"/>
        <v>15.771276595744677</v>
      </c>
      <c r="AI17" s="122">
        <f t="shared" si="51"/>
        <v>-12.60190131281135</v>
      </c>
      <c r="AJ17" s="16">
        <v>105</v>
      </c>
      <c r="AK17" s="16">
        <f t="shared" si="52"/>
        <v>52</v>
      </c>
      <c r="AL17" s="122">
        <f t="shared" si="53"/>
        <v>40.398098687188643</v>
      </c>
      <c r="AM17" s="122">
        <f t="shared" si="54"/>
        <v>0</v>
      </c>
      <c r="AN17" s="122">
        <f t="shared" si="55"/>
        <v>0.76505205975553858</v>
      </c>
      <c r="AO17" s="122">
        <f t="shared" si="56"/>
        <v>2.4576278859212302</v>
      </c>
      <c r="AP17" s="122">
        <f t="shared" si="57"/>
        <v>0</v>
      </c>
      <c r="AQ17" s="122">
        <f t="shared" si="58"/>
        <v>2.6075147125393917E-2</v>
      </c>
      <c r="AR17" s="122">
        <f t="shared" si="59"/>
        <v>0</v>
      </c>
      <c r="AS17" s="122">
        <f t="shared" si="60"/>
        <v>3.1074694431869605</v>
      </c>
      <c r="AT17" s="122">
        <f t="shared" si="61"/>
        <v>0</v>
      </c>
      <c r="AU17" s="122">
        <f t="shared" si="62"/>
        <v>0.27896106835671935</v>
      </c>
      <c r="AV17" s="59">
        <f t="shared" ca="1" si="63"/>
        <v>15.771276595744677</v>
      </c>
      <c r="AW17" s="16">
        <f>IF(AND('User Input'!$G$6=1,OR(HOUR(Model!BK17)=8,HOUR(Model!BK17)=9)),10,IF(AND('User Input'!$G$6=2,HOUR(Model!BK17)=6),10,0))</f>
        <v>0</v>
      </c>
      <c r="AX17" s="69">
        <f>IF('User Input'!$G$11=4,(Model!DA17-Model!$DA$4)*50,0)+IF('User Input'!$G$11=3,(Model!CV17-Model!$CV$4)*50,0)+IF('User Input'!$G$11=2,(Model!CW17-Model!$CW$4)*50,0)+IF('User Input'!$G$11=1,(Model!CX17-Model!$CX$4)*-25+(Model!CY17-Model!$CY$4)*-25,0)</f>
        <v>15.771276595744677</v>
      </c>
      <c r="AY17" s="16">
        <f>IF(AND('User Input'!$G$19=0,Model!BG17="M"),-1000,0)+IF(AND('User Input'!$G$20=0,Model!BG17="T"),-1000,0)+IF(AND('User Input'!$G$21=0,OR(Model!BG17="W",BH17="W")),-1000,0)+IF(AND('User Input'!$G$22=0,OR(Model!BG17="R",BH17="R")),-1000,0)</f>
        <v>0</v>
      </c>
      <c r="AZ17" s="16">
        <f ca="1">IF('User Input'!$G$26="NA",0,OFFSET(Model!BN17,1,'User Input'!$G$26)*50)</f>
        <v>0</v>
      </c>
      <c r="BA17" s="16">
        <f ca="1">IF('User Input'!$G$27="NA",0,OFFSET(Model!BN17,1,'User Input'!$G$27)*50)</f>
        <v>0</v>
      </c>
      <c r="BB17" s="14" t="s">
        <v>705</v>
      </c>
      <c r="BC17" s="14" t="s">
        <v>55</v>
      </c>
      <c r="BD17" s="14">
        <f>VLOOKUP(BB17,Size!$A$1:$D$397,4,TRUE)</f>
        <v>105</v>
      </c>
      <c r="BE17" s="14" t="s">
        <v>980</v>
      </c>
      <c r="BF17" s="14">
        <f t="shared" si="64"/>
        <v>2</v>
      </c>
      <c r="BG17" s="15" t="str">
        <f t="shared" si="65"/>
        <v>M</v>
      </c>
      <c r="BH17" s="15" t="str">
        <f t="shared" si="66"/>
        <v>W</v>
      </c>
      <c r="BI17" s="14" t="s">
        <v>1023</v>
      </c>
      <c r="BJ17" s="14">
        <f t="shared" si="67"/>
        <v>5</v>
      </c>
      <c r="BK17" s="123" t="str">
        <f t="shared" si="75"/>
        <v>3:00</v>
      </c>
      <c r="BL17" s="14" t="str">
        <f t="shared" si="76"/>
        <v>4:20</v>
      </c>
      <c r="BM17" s="14" t="s">
        <v>706</v>
      </c>
      <c r="BN17" s="14" t="s">
        <v>707</v>
      </c>
      <c r="BO17" s="16">
        <f t="shared" si="68"/>
        <v>10</v>
      </c>
      <c r="BP17" s="16">
        <f t="shared" si="69"/>
        <v>30</v>
      </c>
      <c r="BQ17" s="58">
        <f t="shared" si="70"/>
        <v>4</v>
      </c>
      <c r="BR17" s="16">
        <f t="shared" si="71"/>
        <v>4</v>
      </c>
      <c r="BS17" s="16">
        <f t="shared" si="77"/>
        <v>14</v>
      </c>
      <c r="BT17" s="16">
        <f t="shared" si="78"/>
        <v>34</v>
      </c>
      <c r="BU17" s="14">
        <v>0</v>
      </c>
      <c r="BV17" s="14">
        <v>0</v>
      </c>
      <c r="BW17" s="14">
        <v>0</v>
      </c>
      <c r="BX17" s="14">
        <v>1</v>
      </c>
      <c r="BY17" s="14">
        <v>0</v>
      </c>
      <c r="BZ17" s="14">
        <v>0</v>
      </c>
      <c r="CA17" s="14">
        <v>0</v>
      </c>
      <c r="CB17" s="14">
        <v>0</v>
      </c>
      <c r="CC17" s="14">
        <v>1</v>
      </c>
      <c r="CD17" s="14">
        <v>0</v>
      </c>
      <c r="CE17" s="14">
        <v>0</v>
      </c>
      <c r="CF17" s="14">
        <v>0</v>
      </c>
      <c r="CG17" s="14">
        <v>1</v>
      </c>
      <c r="CH17" s="14">
        <v>0</v>
      </c>
      <c r="CI17" s="14">
        <v>0</v>
      </c>
      <c r="CJ17" s="14">
        <v>0</v>
      </c>
      <c r="CK17" s="14">
        <v>0</v>
      </c>
      <c r="CL17" s="14">
        <v>0</v>
      </c>
      <c r="CM17" s="14">
        <v>0</v>
      </c>
      <c r="CN17" s="14">
        <v>0</v>
      </c>
      <c r="CO17" s="14">
        <v>0</v>
      </c>
      <c r="CP17" s="14">
        <v>0</v>
      </c>
      <c r="CQ17" s="14">
        <v>0</v>
      </c>
      <c r="CR17" s="17"/>
      <c r="CS17" s="51">
        <v>3.3</v>
      </c>
      <c r="CT17" s="51">
        <v>6.6</v>
      </c>
      <c r="CU17" s="51">
        <v>6.6</v>
      </c>
      <c r="CV17" s="51">
        <v>5.6</v>
      </c>
      <c r="CW17" s="51">
        <v>6.1</v>
      </c>
      <c r="CX17" s="51">
        <v>5.7</v>
      </c>
      <c r="CY17" s="51">
        <v>0.1</v>
      </c>
      <c r="CZ17" s="51">
        <v>6</v>
      </c>
      <c r="DA17" s="51">
        <v>6.1</v>
      </c>
      <c r="DC17" s="9" t="s">
        <v>1110</v>
      </c>
      <c r="DE17" s="9"/>
      <c r="DF17" s="9" t="s">
        <v>1112</v>
      </c>
      <c r="DG17" s="9"/>
      <c r="DH17" s="9"/>
      <c r="DI17" s="9"/>
      <c r="DK17"/>
      <c r="DL17" s="144" t="s">
        <v>1609</v>
      </c>
      <c r="DM17" s="62"/>
      <c r="DP17" s="62"/>
    </row>
    <row r="18" spans="1:120" s="16" customFormat="1" x14ac:dyDescent="0.25">
      <c r="A18" s="16">
        <v>12</v>
      </c>
      <c r="B18" s="59">
        <f t="shared" si="79"/>
        <v>1</v>
      </c>
      <c r="C18" s="59" t="str">
        <f t="shared" si="72"/>
        <v/>
      </c>
      <c r="D18" s="66">
        <v>0</v>
      </c>
      <c r="E18" s="65">
        <f t="shared" si="73"/>
        <v>0</v>
      </c>
      <c r="F18" s="58">
        <f t="shared" si="44"/>
        <v>0</v>
      </c>
      <c r="G18" s="58">
        <f t="shared" si="45"/>
        <v>0</v>
      </c>
      <c r="H18" s="58" t="str">
        <f t="shared" si="80"/>
        <v/>
      </c>
      <c r="I18" s="58" t="str">
        <f t="shared" si="80"/>
        <v/>
      </c>
      <c r="J18" s="58" t="str">
        <f t="shared" si="80"/>
        <v/>
      </c>
      <c r="K18" s="58" t="str">
        <f t="shared" si="80"/>
        <v/>
      </c>
      <c r="L18" s="58" t="str">
        <f t="shared" si="80"/>
        <v/>
      </c>
      <c r="M18" s="58" t="str">
        <f t="shared" si="80"/>
        <v/>
      </c>
      <c r="N18" s="58" t="str">
        <f t="shared" si="80"/>
        <v/>
      </c>
      <c r="O18" s="58" t="str">
        <f t="shared" si="80"/>
        <v/>
      </c>
      <c r="P18" s="58" t="str">
        <f t="shared" si="80"/>
        <v/>
      </c>
      <c r="Q18" s="58" t="str">
        <f t="shared" si="80"/>
        <v/>
      </c>
      <c r="R18" s="58" t="str">
        <f t="shared" si="81"/>
        <v/>
      </c>
      <c r="S18" s="58" t="str">
        <f t="shared" si="81"/>
        <v/>
      </c>
      <c r="T18" s="58" t="str">
        <f t="shared" si="81"/>
        <v/>
      </c>
      <c r="U18" s="58" t="str">
        <f t="shared" si="81"/>
        <v/>
      </c>
      <c r="V18" s="58" t="str">
        <f t="shared" si="81"/>
        <v/>
      </c>
      <c r="W18" s="58" t="str">
        <f t="shared" si="81"/>
        <v/>
      </c>
      <c r="X18" s="58" t="str">
        <f t="shared" si="81"/>
        <v/>
      </c>
      <c r="Y18" s="58" t="str">
        <f t="shared" si="81"/>
        <v/>
      </c>
      <c r="Z18" s="58" t="str">
        <f t="shared" si="81"/>
        <v/>
      </c>
      <c r="AA18" s="58" t="str">
        <f t="shared" si="81"/>
        <v/>
      </c>
      <c r="AB18" s="68">
        <f t="shared" si="48"/>
        <v>0</v>
      </c>
      <c r="AC18" s="58">
        <f t="shared" ca="1" si="49"/>
        <v>83</v>
      </c>
      <c r="AD18" s="134">
        <f t="shared" ca="1" si="74"/>
        <v>25.771276595744688</v>
      </c>
      <c r="AE18" s="130">
        <f t="shared" ca="1" si="50"/>
        <v>25.771276595744688</v>
      </c>
      <c r="AF18" s="130">
        <f t="shared" ca="1" si="50"/>
        <v>25.771276595744688</v>
      </c>
      <c r="AG18" s="130">
        <f t="shared" ca="1" si="50"/>
        <v>25.771276595744688</v>
      </c>
      <c r="AH18" s="135">
        <f t="shared" ca="1" si="50"/>
        <v>25.771276595744688</v>
      </c>
      <c r="AI18" s="122">
        <f t="shared" si="51"/>
        <v>-3.0742417383431544</v>
      </c>
      <c r="AJ18" s="16">
        <v>38</v>
      </c>
      <c r="AK18" s="16">
        <f t="shared" si="52"/>
        <v>14</v>
      </c>
      <c r="AL18" s="122">
        <f t="shared" si="53"/>
        <v>20.925758261656846</v>
      </c>
      <c r="AM18" s="122">
        <f t="shared" si="54"/>
        <v>0</v>
      </c>
      <c r="AN18" s="122">
        <f t="shared" si="55"/>
        <v>0</v>
      </c>
      <c r="AO18" s="122">
        <f t="shared" si="56"/>
        <v>0</v>
      </c>
      <c r="AP18" s="122">
        <f t="shared" si="57"/>
        <v>0</v>
      </c>
      <c r="AQ18" s="122">
        <f t="shared" si="58"/>
        <v>0</v>
      </c>
      <c r="AR18" s="122">
        <f t="shared" si="59"/>
        <v>0</v>
      </c>
      <c r="AS18" s="122">
        <f t="shared" si="60"/>
        <v>2.0925758261656844</v>
      </c>
      <c r="AT18" s="122">
        <f t="shared" si="61"/>
        <v>0</v>
      </c>
      <c r="AU18" s="122">
        <f t="shared" si="62"/>
        <v>0</v>
      </c>
      <c r="AV18" s="59">
        <f t="shared" ca="1" si="63"/>
        <v>25.771276595744688</v>
      </c>
      <c r="AW18" s="16">
        <f>IF(AND('User Input'!$G$6=1,OR(HOUR(Model!BK18)=8,HOUR(Model!BK18)=9)),10,IF(AND('User Input'!$G$6=2,HOUR(Model!BK18)=6),10,0))</f>
        <v>10</v>
      </c>
      <c r="AX18" s="69">
        <f>IF('User Input'!$G$11=4,(Model!DA18-Model!$DA$4)*50,0)+IF('User Input'!$G$11=3,(Model!CV18-Model!$CV$4)*50,0)+IF('User Input'!$G$11=2,(Model!CW18-Model!$CW$4)*50,0)+IF('User Input'!$G$11=1,(Model!CX18-Model!$CX$4)*-25+(Model!CY18-Model!$CY$4)*-25,0)</f>
        <v>15.771276595744688</v>
      </c>
      <c r="AY18" s="16">
        <f>IF(AND('User Input'!$G$19=0,Model!BG18="M"),-1000,0)+IF(AND('User Input'!$G$20=0,Model!BG18="T"),-1000,0)+IF(AND('User Input'!$G$21=0,OR(Model!BG18="W",BH18="W")),-1000,0)+IF(AND('User Input'!$G$22=0,OR(Model!BG18="R",BH18="R")),-1000,0)</f>
        <v>0</v>
      </c>
      <c r="AZ18" s="16">
        <f ca="1">IF('User Input'!$G$26="NA",0,OFFSET(Model!BN18,1,'User Input'!$G$26)*50)</f>
        <v>0</v>
      </c>
      <c r="BA18" s="16">
        <f ca="1">IF('User Input'!$G$27="NA",0,OFFSET(Model!BN18,1,'User Input'!$G$27)*50)</f>
        <v>0</v>
      </c>
      <c r="BB18" s="14" t="s">
        <v>688</v>
      </c>
      <c r="BC18" s="14" t="s">
        <v>56</v>
      </c>
      <c r="BD18" s="14">
        <f>VLOOKUP(BB18,Size!$A$1:$D$397,4,TRUE)</f>
        <v>38</v>
      </c>
      <c r="BE18" s="14" t="s">
        <v>969</v>
      </c>
      <c r="BF18" s="14">
        <f t="shared" si="64"/>
        <v>1</v>
      </c>
      <c r="BG18" s="15" t="str">
        <f t="shared" si="65"/>
        <v>M</v>
      </c>
      <c r="BH18" s="15" t="str">
        <f t="shared" si="66"/>
        <v/>
      </c>
      <c r="BI18" s="14" t="s">
        <v>970</v>
      </c>
      <c r="BJ18" s="14">
        <f t="shared" si="67"/>
        <v>5</v>
      </c>
      <c r="BK18" s="123" t="str">
        <f t="shared" si="75"/>
        <v>6:00</v>
      </c>
      <c r="BL18" s="14" t="str">
        <f t="shared" si="76"/>
        <v>9:00</v>
      </c>
      <c r="BM18" s="14" t="s">
        <v>947</v>
      </c>
      <c r="BN18" s="14" t="s">
        <v>689</v>
      </c>
      <c r="BO18" s="16">
        <f t="shared" si="68"/>
        <v>10</v>
      </c>
      <c r="BP18" s="16">
        <f t="shared" si="69"/>
        <v>0</v>
      </c>
      <c r="BQ18" s="58">
        <f t="shared" si="70"/>
        <v>5</v>
      </c>
      <c r="BR18" s="16">
        <f t="shared" si="71"/>
        <v>5</v>
      </c>
      <c r="BS18" s="16">
        <f t="shared" si="77"/>
        <v>15</v>
      </c>
      <c r="BT18" s="16">
        <f t="shared" si="78"/>
        <v>0</v>
      </c>
      <c r="BU18" s="14">
        <v>0</v>
      </c>
      <c r="BV18" s="14">
        <v>0</v>
      </c>
      <c r="BW18" s="14">
        <v>0</v>
      </c>
      <c r="BX18" s="14">
        <v>1</v>
      </c>
      <c r="BY18" s="14">
        <v>0</v>
      </c>
      <c r="BZ18" s="14">
        <v>0</v>
      </c>
      <c r="CA18" s="14">
        <v>0</v>
      </c>
      <c r="CB18" s="14">
        <v>0</v>
      </c>
      <c r="CC18" s="14">
        <v>1</v>
      </c>
      <c r="CD18" s="14">
        <v>0</v>
      </c>
      <c r="CE18" s="14">
        <v>0</v>
      </c>
      <c r="CF18" s="14">
        <v>0</v>
      </c>
      <c r="CG18" s="14">
        <v>0</v>
      </c>
      <c r="CH18" s="14">
        <v>0</v>
      </c>
      <c r="CI18" s="14">
        <v>0</v>
      </c>
      <c r="CJ18" s="14">
        <v>0</v>
      </c>
      <c r="CK18" s="14">
        <v>0</v>
      </c>
      <c r="CL18" s="14">
        <v>0</v>
      </c>
      <c r="CM18" s="14">
        <v>0</v>
      </c>
      <c r="CN18" s="14">
        <v>0</v>
      </c>
      <c r="CO18" s="14">
        <v>0</v>
      </c>
      <c r="CP18" s="14">
        <v>0</v>
      </c>
      <c r="CQ18" s="14">
        <v>0</v>
      </c>
      <c r="CR18" s="17"/>
      <c r="CS18" s="51">
        <v>3.4</v>
      </c>
      <c r="CT18" s="51">
        <v>5.2</v>
      </c>
      <c r="CU18" s="51">
        <v>5.3</v>
      </c>
      <c r="CV18" s="51">
        <v>5</v>
      </c>
      <c r="CW18" s="51">
        <v>5.2</v>
      </c>
      <c r="CX18" s="51">
        <v>5.6</v>
      </c>
      <c r="CY18" s="51">
        <v>0.2</v>
      </c>
      <c r="CZ18" s="51">
        <v>5.8</v>
      </c>
      <c r="DA18" s="51">
        <v>5.3</v>
      </c>
      <c r="DC18" s="9">
        <v>1</v>
      </c>
      <c r="DD18" s="9">
        <v>3</v>
      </c>
      <c r="DE18" s="9"/>
      <c r="DF18" s="9">
        <v>1</v>
      </c>
      <c r="DG18" s="9">
        <f>DD18+10</f>
        <v>13</v>
      </c>
      <c r="DH18" s="9"/>
      <c r="DI18" s="9"/>
      <c r="DJ18" s="16">
        <v>10</v>
      </c>
      <c r="DK18">
        <v>1</v>
      </c>
      <c r="DL18" s="62">
        <f>SUMIF($D$7:$D$154,$DK18,$BS$7:$BS$154)</f>
        <v>45</v>
      </c>
      <c r="DM18" s="129">
        <f>IF(DL18&gt;45,10000,0)</f>
        <v>0</v>
      </c>
      <c r="DN18" s="129">
        <f>$DJ$18+DK18</f>
        <v>11</v>
      </c>
      <c r="DO18" s="16">
        <f>IF((COUNTIF($DL$18:$DL$22,DN18)+COUNTIF($DL$24:$DL$28,DN18))&gt;1,10000,0)</f>
        <v>0</v>
      </c>
      <c r="DP18" s="62"/>
    </row>
    <row r="19" spans="1:120" s="16" customFormat="1" x14ac:dyDescent="0.25">
      <c r="A19" s="16">
        <v>13</v>
      </c>
      <c r="B19" s="59">
        <f t="shared" si="79"/>
        <v>1</v>
      </c>
      <c r="C19" s="59" t="str">
        <f t="shared" si="72"/>
        <v/>
      </c>
      <c r="D19" s="66">
        <v>0</v>
      </c>
      <c r="E19" s="65">
        <f t="shared" si="73"/>
        <v>0</v>
      </c>
      <c r="F19" s="58">
        <f t="shared" si="44"/>
        <v>0</v>
      </c>
      <c r="G19" s="58">
        <f t="shared" si="45"/>
        <v>0</v>
      </c>
      <c r="H19" s="58" t="str">
        <f t="shared" si="80"/>
        <v/>
      </c>
      <c r="I19" s="58" t="str">
        <f t="shared" si="80"/>
        <v/>
      </c>
      <c r="J19" s="58" t="str">
        <f t="shared" si="80"/>
        <v/>
      </c>
      <c r="K19" s="58" t="str">
        <f t="shared" si="80"/>
        <v/>
      </c>
      <c r="L19" s="58" t="str">
        <f t="shared" si="80"/>
        <v/>
      </c>
      <c r="M19" s="58" t="str">
        <f t="shared" si="80"/>
        <v/>
      </c>
      <c r="N19" s="58" t="str">
        <f t="shared" si="80"/>
        <v/>
      </c>
      <c r="O19" s="58" t="str">
        <f t="shared" si="80"/>
        <v/>
      </c>
      <c r="P19" s="58" t="str">
        <f t="shared" si="80"/>
        <v/>
      </c>
      <c r="Q19" s="58" t="str">
        <f t="shared" si="80"/>
        <v/>
      </c>
      <c r="R19" s="58" t="str">
        <f t="shared" si="81"/>
        <v/>
      </c>
      <c r="S19" s="58" t="str">
        <f t="shared" si="81"/>
        <v/>
      </c>
      <c r="T19" s="58" t="str">
        <f t="shared" si="81"/>
        <v/>
      </c>
      <c r="U19" s="58" t="str">
        <f t="shared" si="81"/>
        <v/>
      </c>
      <c r="V19" s="58" t="str">
        <f t="shared" si="81"/>
        <v/>
      </c>
      <c r="W19" s="58" t="str">
        <f t="shared" si="81"/>
        <v/>
      </c>
      <c r="X19" s="58" t="str">
        <f t="shared" si="81"/>
        <v/>
      </c>
      <c r="Y19" s="58" t="str">
        <f t="shared" si="81"/>
        <v/>
      </c>
      <c r="Z19" s="58" t="str">
        <f t="shared" si="81"/>
        <v/>
      </c>
      <c r="AA19" s="58" t="str">
        <f t="shared" si="81"/>
        <v/>
      </c>
      <c r="AB19" s="68">
        <f t="shared" si="48"/>
        <v>0</v>
      </c>
      <c r="AC19" s="58">
        <f t="shared" ca="1" si="49"/>
        <v>74</v>
      </c>
      <c r="AD19" s="134">
        <f t="shared" ca="1" si="74"/>
        <v>35.771276595744666</v>
      </c>
      <c r="AE19" s="130">
        <f t="shared" ca="1" si="50"/>
        <v>35.771276595744666</v>
      </c>
      <c r="AF19" s="130">
        <f t="shared" ca="1" si="50"/>
        <v>35.771276595744666</v>
      </c>
      <c r="AG19" s="130">
        <f t="shared" ca="1" si="50"/>
        <v>35.771276595744666</v>
      </c>
      <c r="AH19" s="135">
        <f t="shared" ca="1" si="50"/>
        <v>35.771276595744666</v>
      </c>
      <c r="AI19" s="122">
        <f t="shared" si="51"/>
        <v>-31.797329108193754</v>
      </c>
      <c r="AJ19" s="16">
        <v>49</v>
      </c>
      <c r="AK19" s="16">
        <f t="shared" si="52"/>
        <v>14</v>
      </c>
      <c r="AL19" s="122">
        <f t="shared" si="53"/>
        <v>3.202670891806247</v>
      </c>
      <c r="AM19" s="122">
        <f t="shared" si="54"/>
        <v>0.2412403802625645</v>
      </c>
      <c r="AN19" s="122">
        <f t="shared" si="55"/>
        <v>0</v>
      </c>
      <c r="AO19" s="122">
        <f t="shared" si="56"/>
        <v>0</v>
      </c>
      <c r="AP19" s="122">
        <f t="shared" si="57"/>
        <v>0</v>
      </c>
      <c r="AQ19" s="122">
        <f t="shared" si="58"/>
        <v>0</v>
      </c>
      <c r="AR19" s="122">
        <f t="shared" si="59"/>
        <v>0</v>
      </c>
      <c r="AS19" s="122">
        <f t="shared" si="60"/>
        <v>0.24789497510185537</v>
      </c>
      <c r="AT19" s="122">
        <f t="shared" si="61"/>
        <v>0</v>
      </c>
      <c r="AU19" s="122">
        <f t="shared" si="62"/>
        <v>0</v>
      </c>
      <c r="AV19" s="59">
        <f t="shared" ca="1" si="63"/>
        <v>35.771276595744666</v>
      </c>
      <c r="AW19" s="16">
        <f>IF(AND('User Input'!$G$6=1,OR(HOUR(Model!BK19)=8,HOUR(Model!BK19)=9)),10,IF(AND('User Input'!$G$6=2,HOUR(Model!BK19)=6),10,0))</f>
        <v>10</v>
      </c>
      <c r="AX19" s="69">
        <f>IF('User Input'!$G$11=4,(Model!DA19-Model!$DA$4)*50,0)+IF('User Input'!$G$11=3,(Model!CV19-Model!$CV$4)*50,0)+IF('User Input'!$G$11=2,(Model!CW19-Model!$CW$4)*50,0)+IF('User Input'!$G$11=1,(Model!CX19-Model!$CX$4)*-25+(Model!CY19-Model!$CY$4)*-25,0)</f>
        <v>25.77127659574467</v>
      </c>
      <c r="AY19" s="16">
        <f>IF(AND('User Input'!$G$19=0,Model!BG19="M"),-1000,0)+IF(AND('User Input'!$G$20=0,Model!BG19="T"),-1000,0)+IF(AND('User Input'!$G$21=0,OR(Model!BG19="W",BH19="W")),-1000,0)+IF(AND('User Input'!$G$22=0,OR(Model!BG19="R",BH19="R")),-1000,0)</f>
        <v>0</v>
      </c>
      <c r="AZ19" s="16">
        <f ca="1">IF('User Input'!$G$26="NA",0,OFFSET(Model!BN19,1,'User Input'!$G$26)*50)</f>
        <v>0</v>
      </c>
      <c r="BA19" s="16">
        <f ca="1">IF('User Input'!$G$27="NA",0,OFFSET(Model!BN19,1,'User Input'!$G$27)*50)</f>
        <v>0</v>
      </c>
      <c r="BB19" s="14" t="s">
        <v>680</v>
      </c>
      <c r="BC19" s="14" t="s">
        <v>63</v>
      </c>
      <c r="BD19" s="14">
        <f>VLOOKUP(BB19,Size!$A$1:$D$397,4,TRUE)</f>
        <v>49</v>
      </c>
      <c r="BE19" s="14" t="s">
        <v>969</v>
      </c>
      <c r="BF19" s="14">
        <f t="shared" si="64"/>
        <v>1</v>
      </c>
      <c r="BG19" s="15" t="str">
        <f t="shared" si="65"/>
        <v>M</v>
      </c>
      <c r="BH19" s="15" t="str">
        <f t="shared" si="66"/>
        <v/>
      </c>
      <c r="BI19" s="14" t="s">
        <v>970</v>
      </c>
      <c r="BJ19" s="14">
        <f t="shared" si="67"/>
        <v>5</v>
      </c>
      <c r="BK19" s="123" t="str">
        <f t="shared" si="75"/>
        <v>6:00</v>
      </c>
      <c r="BL19" s="14" t="str">
        <f t="shared" si="76"/>
        <v>9:00</v>
      </c>
      <c r="BM19" s="14" t="s">
        <v>681</v>
      </c>
      <c r="BN19" s="14" t="s">
        <v>682</v>
      </c>
      <c r="BO19" s="16">
        <f t="shared" si="68"/>
        <v>10</v>
      </c>
      <c r="BP19" s="16">
        <f t="shared" si="69"/>
        <v>0</v>
      </c>
      <c r="BQ19" s="58">
        <f t="shared" si="70"/>
        <v>5</v>
      </c>
      <c r="BR19" s="16">
        <f t="shared" si="71"/>
        <v>5</v>
      </c>
      <c r="BS19" s="16">
        <f t="shared" si="77"/>
        <v>15</v>
      </c>
      <c r="BT19" s="16">
        <f t="shared" si="78"/>
        <v>0</v>
      </c>
      <c r="BU19" s="14">
        <v>0</v>
      </c>
      <c r="BV19" s="14">
        <v>0</v>
      </c>
      <c r="BW19" s="14">
        <v>0</v>
      </c>
      <c r="BX19" s="14">
        <v>1</v>
      </c>
      <c r="BY19" s="14">
        <v>0</v>
      </c>
      <c r="BZ19" s="14">
        <v>0</v>
      </c>
      <c r="CA19" s="14">
        <v>0</v>
      </c>
      <c r="CB19" s="14">
        <v>1</v>
      </c>
      <c r="CC19" s="14">
        <v>1</v>
      </c>
      <c r="CD19" s="14">
        <v>0</v>
      </c>
      <c r="CE19" s="14">
        <v>0</v>
      </c>
      <c r="CF19" s="14">
        <v>0</v>
      </c>
      <c r="CG19" s="14">
        <v>0</v>
      </c>
      <c r="CH19" s="14">
        <v>0</v>
      </c>
      <c r="CI19" s="14">
        <v>0</v>
      </c>
      <c r="CJ19" s="14">
        <v>0</v>
      </c>
      <c r="CK19" s="14">
        <v>0</v>
      </c>
      <c r="CL19" s="14">
        <v>0</v>
      </c>
      <c r="CM19" s="14">
        <v>0</v>
      </c>
      <c r="CN19" s="14">
        <v>0</v>
      </c>
      <c r="CO19" s="14">
        <v>1</v>
      </c>
      <c r="CP19" s="14">
        <v>0</v>
      </c>
      <c r="CQ19" s="14">
        <v>0</v>
      </c>
      <c r="CR19" s="17"/>
      <c r="CS19" s="51">
        <v>3.6</v>
      </c>
      <c r="CT19" s="51">
        <v>5.7</v>
      </c>
      <c r="CU19" s="51">
        <v>5.5</v>
      </c>
      <c r="CV19" s="51">
        <v>5</v>
      </c>
      <c r="CW19" s="51">
        <v>5.3</v>
      </c>
      <c r="CX19" s="51">
        <v>4.9000000000000004</v>
      </c>
      <c r="CY19" s="51">
        <v>0.5</v>
      </c>
      <c r="CZ19" s="51">
        <v>5.0999999999999996</v>
      </c>
      <c r="DA19" s="51">
        <v>5.0999999999999996</v>
      </c>
      <c r="DC19" s="9">
        <v>3</v>
      </c>
      <c r="DD19" s="9">
        <v>4</v>
      </c>
      <c r="DE19" s="9"/>
      <c r="DF19" s="9">
        <v>3</v>
      </c>
      <c r="DG19" s="9">
        <f>DD19+10</f>
        <v>14</v>
      </c>
      <c r="DH19" s="9"/>
      <c r="DI19" s="9"/>
      <c r="DJ19" s="16">
        <v>20</v>
      </c>
      <c r="DK19">
        <v>2</v>
      </c>
      <c r="DL19" s="62">
        <f>SUMIF($D$7:$D$154,$DK19,$BS$7:$BS$154)</f>
        <v>25</v>
      </c>
      <c r="DM19" s="129">
        <f>IF(DL19&gt;45,10000,0)</f>
        <v>0</v>
      </c>
      <c r="DN19" s="129">
        <f>$DJ$18+DK19</f>
        <v>12</v>
      </c>
      <c r="DO19" s="16">
        <f>IF((COUNTIF($DL$18:$DL$22,DN19)+COUNTIF($DL$24:$DL$28,DN19))&gt;1,10000,0)</f>
        <v>0</v>
      </c>
      <c r="DP19" s="62"/>
    </row>
    <row r="20" spans="1:120" s="16" customFormat="1" x14ac:dyDescent="0.25">
      <c r="A20" s="16">
        <v>14</v>
      </c>
      <c r="B20" s="59">
        <f t="shared" si="79"/>
        <v>1</v>
      </c>
      <c r="C20" s="59" t="str">
        <f t="shared" si="72"/>
        <v/>
      </c>
      <c r="D20" s="66">
        <v>0</v>
      </c>
      <c r="E20" s="65">
        <f t="shared" si="73"/>
        <v>0</v>
      </c>
      <c r="F20" s="58">
        <f t="shared" si="44"/>
        <v>0</v>
      </c>
      <c r="G20" s="58">
        <f t="shared" si="45"/>
        <v>0</v>
      </c>
      <c r="H20" s="58" t="str">
        <f t="shared" si="80"/>
        <v/>
      </c>
      <c r="I20" s="58" t="str">
        <f t="shared" si="80"/>
        <v/>
      </c>
      <c r="J20" s="58" t="str">
        <f t="shared" si="80"/>
        <v/>
      </c>
      <c r="K20" s="58" t="str">
        <f t="shared" si="80"/>
        <v/>
      </c>
      <c r="L20" s="58" t="str">
        <f t="shared" si="80"/>
        <v/>
      </c>
      <c r="M20" s="58" t="str">
        <f t="shared" si="80"/>
        <v/>
      </c>
      <c r="N20" s="58" t="str">
        <f t="shared" si="80"/>
        <v/>
      </c>
      <c r="O20" s="58" t="str">
        <f t="shared" si="80"/>
        <v/>
      </c>
      <c r="P20" s="58" t="str">
        <f t="shared" si="80"/>
        <v/>
      </c>
      <c r="Q20" s="58" t="str">
        <f t="shared" si="80"/>
        <v/>
      </c>
      <c r="R20" s="58" t="str">
        <f t="shared" si="81"/>
        <v/>
      </c>
      <c r="S20" s="58" t="str">
        <f t="shared" si="81"/>
        <v/>
      </c>
      <c r="T20" s="58" t="str">
        <f t="shared" si="81"/>
        <v/>
      </c>
      <c r="U20" s="58" t="str">
        <f t="shared" si="81"/>
        <v/>
      </c>
      <c r="V20" s="58" t="str">
        <f t="shared" si="81"/>
        <v/>
      </c>
      <c r="W20" s="58" t="str">
        <f t="shared" si="81"/>
        <v/>
      </c>
      <c r="X20" s="58" t="str">
        <f t="shared" si="81"/>
        <v/>
      </c>
      <c r="Y20" s="58" t="str">
        <f t="shared" si="81"/>
        <v/>
      </c>
      <c r="Z20" s="58" t="str">
        <f t="shared" si="81"/>
        <v/>
      </c>
      <c r="AA20" s="58" t="str">
        <f t="shared" si="81"/>
        <v/>
      </c>
      <c r="AB20" s="68">
        <f t="shared" si="48"/>
        <v>0</v>
      </c>
      <c r="AC20" s="58">
        <f t="shared" ca="1" si="49"/>
        <v>67</v>
      </c>
      <c r="AD20" s="134">
        <f t="shared" ca="1" si="74"/>
        <v>43.271276595744666</v>
      </c>
      <c r="AE20" s="130">
        <f t="shared" ca="1" si="50"/>
        <v>43.271276595744666</v>
      </c>
      <c r="AF20" s="130">
        <f t="shared" ca="1" si="50"/>
        <v>43.271276595744666</v>
      </c>
      <c r="AG20" s="130">
        <f t="shared" ca="1" si="50"/>
        <v>43.271276595744666</v>
      </c>
      <c r="AH20" s="135">
        <f t="shared" ca="1" si="50"/>
        <v>43.271276595744666</v>
      </c>
      <c r="AI20" s="122">
        <f t="shared" si="51"/>
        <v>70.516659121774509</v>
      </c>
      <c r="AJ20" s="16">
        <v>39</v>
      </c>
      <c r="AK20" s="16">
        <f t="shared" si="52"/>
        <v>14</v>
      </c>
      <c r="AL20" s="122">
        <f t="shared" si="53"/>
        <v>95.516659121774509</v>
      </c>
      <c r="AM20" s="122">
        <f t="shared" si="54"/>
        <v>1.2625169760072463</v>
      </c>
      <c r="AN20" s="122">
        <f t="shared" si="55"/>
        <v>5.8669081032140392E-2</v>
      </c>
      <c r="AO20" s="122">
        <f t="shared" si="56"/>
        <v>0</v>
      </c>
      <c r="AP20" s="122">
        <f t="shared" si="57"/>
        <v>0</v>
      </c>
      <c r="AQ20" s="122">
        <f t="shared" si="58"/>
        <v>0</v>
      </c>
      <c r="AR20" s="122">
        <f t="shared" si="59"/>
        <v>0</v>
      </c>
      <c r="AS20" s="122">
        <f t="shared" si="60"/>
        <v>9.1670439112720636</v>
      </c>
      <c r="AT20" s="122">
        <f t="shared" si="61"/>
        <v>0</v>
      </c>
      <c r="AU20" s="122">
        <f t="shared" si="62"/>
        <v>0</v>
      </c>
      <c r="AV20" s="59">
        <f t="shared" ca="1" si="63"/>
        <v>43.271276595744666</v>
      </c>
      <c r="AW20" s="16">
        <f>IF(AND('User Input'!$G$6=1,OR(HOUR(Model!BK20)=8,HOUR(Model!BK20)=9)),10,IF(AND('User Input'!$G$6=2,HOUR(Model!BK20)=6),10,0))</f>
        <v>10</v>
      </c>
      <c r="AX20" s="69">
        <f>IF('User Input'!$G$11=4,(Model!DA20-Model!$DA$4)*50,0)+IF('User Input'!$G$11=3,(Model!CV20-Model!$CV$4)*50,0)+IF('User Input'!$G$11=2,(Model!CW20-Model!$CW$4)*50,0)+IF('User Input'!$G$11=1,(Model!CX20-Model!$CX$4)*-25+(Model!CY20-Model!$CY$4)*-25,0)</f>
        <v>33.271276595744666</v>
      </c>
      <c r="AY20" s="16">
        <f>IF(AND('User Input'!$G$19=0,Model!BG20="M"),-1000,0)+IF(AND('User Input'!$G$20=0,Model!BG20="T"),-1000,0)+IF(AND('User Input'!$G$21=0,OR(Model!BG20="W",BH20="W")),-1000,0)+IF(AND('User Input'!$G$22=0,OR(Model!BG20="R",BH20="R")),-1000,0)</f>
        <v>0</v>
      </c>
      <c r="AZ20" s="16">
        <f ca="1">IF('User Input'!$G$26="NA",0,OFFSET(Model!BN20,1,'User Input'!$G$26)*50)</f>
        <v>0</v>
      </c>
      <c r="BA20" s="16">
        <f ca="1">IF('User Input'!$G$27="NA",0,OFFSET(Model!BN20,1,'User Input'!$G$27)*50)</f>
        <v>0</v>
      </c>
      <c r="BB20" s="14" t="s">
        <v>958</v>
      </c>
      <c r="BC20" s="14" t="s">
        <v>67</v>
      </c>
      <c r="BD20" s="14">
        <f>VLOOKUP(BB20,Size!$A$1:$D$397,4,TRUE)</f>
        <v>39</v>
      </c>
      <c r="BE20" s="14" t="s">
        <v>969</v>
      </c>
      <c r="BF20" s="14">
        <f t="shared" si="64"/>
        <v>1</v>
      </c>
      <c r="BG20" s="15" t="str">
        <f t="shared" si="65"/>
        <v>M</v>
      </c>
      <c r="BH20" s="15" t="str">
        <f t="shared" si="66"/>
        <v/>
      </c>
      <c r="BI20" s="14" t="s">
        <v>970</v>
      </c>
      <c r="BJ20" s="14">
        <f t="shared" si="67"/>
        <v>5</v>
      </c>
      <c r="BK20" s="123" t="str">
        <f t="shared" si="75"/>
        <v>6:00</v>
      </c>
      <c r="BL20" s="14" t="str">
        <f t="shared" si="76"/>
        <v>9:00</v>
      </c>
      <c r="BM20" s="14" t="s">
        <v>959</v>
      </c>
      <c r="BN20" s="14" t="s">
        <v>960</v>
      </c>
      <c r="BO20" s="16">
        <f t="shared" si="68"/>
        <v>10</v>
      </c>
      <c r="BP20" s="16">
        <f t="shared" si="69"/>
        <v>0</v>
      </c>
      <c r="BQ20" s="58">
        <f t="shared" si="70"/>
        <v>5</v>
      </c>
      <c r="BR20" s="16">
        <f t="shared" si="71"/>
        <v>5</v>
      </c>
      <c r="BS20" s="16">
        <f t="shared" si="77"/>
        <v>15</v>
      </c>
      <c r="BT20" s="16">
        <f t="shared" si="78"/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0</v>
      </c>
      <c r="CC20" s="14">
        <v>1</v>
      </c>
      <c r="CD20" s="14">
        <v>1</v>
      </c>
      <c r="CE20" s="14">
        <v>0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  <c r="CQ20" s="14">
        <v>0</v>
      </c>
      <c r="CR20" s="17"/>
      <c r="CS20" s="51">
        <v>3.8</v>
      </c>
      <c r="CT20" s="51">
        <v>6.4</v>
      </c>
      <c r="CU20" s="51">
        <v>6.1</v>
      </c>
      <c r="CV20" s="51">
        <v>5.6</v>
      </c>
      <c r="CW20" s="51">
        <v>5.9</v>
      </c>
      <c r="CX20" s="51">
        <v>5.4</v>
      </c>
      <c r="CY20" s="51">
        <v>-0.3</v>
      </c>
      <c r="CZ20" s="51">
        <v>5.9</v>
      </c>
      <c r="DA20" s="51">
        <v>5.8</v>
      </c>
      <c r="DC20" s="9">
        <v>6</v>
      </c>
      <c r="DD20" s="9">
        <v>5</v>
      </c>
      <c r="DE20" s="9"/>
      <c r="DF20" s="9">
        <v>6</v>
      </c>
      <c r="DG20" s="9">
        <f>DD20+10</f>
        <v>15</v>
      </c>
      <c r="DH20" s="9"/>
      <c r="DI20" s="9"/>
      <c r="DJ20" s="16">
        <v>30</v>
      </c>
      <c r="DK20" s="16">
        <v>3</v>
      </c>
      <c r="DL20" s="62">
        <f>SUMIF($D$7:$D$154,$DK20,$BS$7:$BS$154)</f>
        <v>21</v>
      </c>
      <c r="DM20" s="129">
        <f>IF(DL20&gt;45,10000,0)</f>
        <v>0</v>
      </c>
      <c r="DN20" s="129">
        <f>$DJ$18+DK20</f>
        <v>13</v>
      </c>
      <c r="DO20" s="16">
        <f>IF((COUNTIF($DL$18:$DL$22,DN20)+COUNTIF($DL$24:$DL$28,DN20))&gt;1,10000,0)</f>
        <v>0</v>
      </c>
      <c r="DP20" s="62"/>
    </row>
    <row r="21" spans="1:120" s="16" customFormat="1" x14ac:dyDescent="0.25">
      <c r="A21" s="16">
        <v>15</v>
      </c>
      <c r="B21" s="59">
        <f t="shared" si="79"/>
        <v>1</v>
      </c>
      <c r="C21" s="59" t="str">
        <f t="shared" si="72"/>
        <v/>
      </c>
      <c r="D21" s="66">
        <v>0</v>
      </c>
      <c r="E21" s="65">
        <f t="shared" si="73"/>
        <v>0</v>
      </c>
      <c r="F21" s="58">
        <f t="shared" si="44"/>
        <v>0</v>
      </c>
      <c r="G21" s="58">
        <f t="shared" si="45"/>
        <v>0</v>
      </c>
      <c r="H21" s="58" t="str">
        <f t="shared" si="80"/>
        <v/>
      </c>
      <c r="I21" s="58" t="str">
        <f t="shared" si="80"/>
        <v/>
      </c>
      <c r="J21" s="58" t="str">
        <f t="shared" si="80"/>
        <v/>
      </c>
      <c r="K21" s="58" t="str">
        <f t="shared" si="80"/>
        <v/>
      </c>
      <c r="L21" s="58" t="str">
        <f t="shared" si="80"/>
        <v/>
      </c>
      <c r="M21" s="58" t="str">
        <f t="shared" si="80"/>
        <v/>
      </c>
      <c r="N21" s="58" t="str">
        <f t="shared" si="80"/>
        <v/>
      </c>
      <c r="O21" s="58" t="str">
        <f t="shared" si="80"/>
        <v/>
      </c>
      <c r="P21" s="58" t="str">
        <f t="shared" si="80"/>
        <v/>
      </c>
      <c r="Q21" s="58" t="str">
        <f t="shared" si="80"/>
        <v/>
      </c>
      <c r="R21" s="58" t="str">
        <f t="shared" si="81"/>
        <v/>
      </c>
      <c r="S21" s="58" t="str">
        <f t="shared" si="81"/>
        <v/>
      </c>
      <c r="T21" s="58" t="str">
        <f t="shared" si="81"/>
        <v/>
      </c>
      <c r="U21" s="58" t="str">
        <f t="shared" si="81"/>
        <v/>
      </c>
      <c r="V21" s="58" t="str">
        <f t="shared" si="81"/>
        <v/>
      </c>
      <c r="W21" s="58" t="str">
        <f t="shared" si="81"/>
        <v/>
      </c>
      <c r="X21" s="58" t="str">
        <f t="shared" si="81"/>
        <v/>
      </c>
      <c r="Y21" s="58" t="str">
        <f t="shared" si="81"/>
        <v/>
      </c>
      <c r="Z21" s="58" t="str">
        <f t="shared" si="81"/>
        <v/>
      </c>
      <c r="AA21" s="58" t="str">
        <f t="shared" si="81"/>
        <v/>
      </c>
      <c r="AB21" s="68">
        <f t="shared" si="48"/>
        <v>0</v>
      </c>
      <c r="AC21" s="58">
        <f t="shared" ca="1" si="49"/>
        <v>4</v>
      </c>
      <c r="AD21" s="134">
        <f t="shared" ca="1" si="74"/>
        <v>170.77127659574467</v>
      </c>
      <c r="AE21" s="130">
        <f t="shared" ca="1" si="50"/>
        <v>170.77127659574467</v>
      </c>
      <c r="AF21" s="130">
        <f t="shared" ca="1" si="50"/>
        <v>170.77127659574467</v>
      </c>
      <c r="AG21" s="130">
        <f t="shared" ca="1" si="50"/>
        <v>170.77127659574467</v>
      </c>
      <c r="AH21" s="135">
        <f t="shared" ca="1" si="50"/>
        <v>170.77127659574467</v>
      </c>
      <c r="AI21" s="122">
        <f t="shared" si="51"/>
        <v>-27</v>
      </c>
      <c r="AJ21" s="16">
        <v>41</v>
      </c>
      <c r="AK21" s="16">
        <f t="shared" si="52"/>
        <v>14</v>
      </c>
      <c r="AL21" s="122">
        <f t="shared" si="53"/>
        <v>0</v>
      </c>
      <c r="AM21" s="122">
        <f t="shared" si="54"/>
        <v>0</v>
      </c>
      <c r="AN21" s="122">
        <f t="shared" si="55"/>
        <v>0</v>
      </c>
      <c r="AO21" s="122">
        <f t="shared" si="56"/>
        <v>0</v>
      </c>
      <c r="AP21" s="122">
        <f t="shared" si="57"/>
        <v>0</v>
      </c>
      <c r="AQ21" s="122">
        <f t="shared" si="58"/>
        <v>0</v>
      </c>
      <c r="AR21" s="122">
        <f t="shared" si="59"/>
        <v>0</v>
      </c>
      <c r="AS21" s="122">
        <f t="shared" si="60"/>
        <v>0</v>
      </c>
      <c r="AT21" s="122">
        <f t="shared" si="61"/>
        <v>0</v>
      </c>
      <c r="AU21" s="122">
        <f t="shared" si="62"/>
        <v>0</v>
      </c>
      <c r="AV21" s="59">
        <f t="shared" ca="1" si="63"/>
        <v>170.77127659574467</v>
      </c>
      <c r="AW21" s="16">
        <f>IF(AND('User Input'!$G$6=1,OR(HOUR(Model!BK21)=8,HOUR(Model!BK21)=9)),10,IF(AND('User Input'!$G$6=2,HOUR(Model!BK21)=6),10,0))</f>
        <v>10</v>
      </c>
      <c r="AX21" s="69">
        <f>IF('User Input'!$G$11=4,(Model!DA21-Model!$DA$4)*50,0)+IF('User Input'!$G$11=3,(Model!CV21-Model!$CV$4)*50,0)+IF('User Input'!$G$11=2,(Model!CW21-Model!$CW$4)*50,0)+IF('User Input'!$G$11=1,(Model!CX21-Model!$CX$4)*-25+(Model!CY21-Model!$CY$4)*-25,0)</f>
        <v>160.77127659574467</v>
      </c>
      <c r="AY21" s="16">
        <f>IF(AND('User Input'!$G$19=0,Model!BG21="M"),-1000,0)+IF(AND('User Input'!$G$20=0,Model!BG21="T"),-1000,0)+IF(AND('User Input'!$G$21=0,OR(Model!BG21="W",BH21="W")),-1000,0)+IF(AND('User Input'!$G$22=0,OR(Model!BG21="R",BH21="R")),-1000,0)</f>
        <v>0</v>
      </c>
      <c r="AZ21" s="16">
        <f ca="1">IF('User Input'!$G$26="NA",0,OFFSET(Model!BN21,1,'User Input'!$G$26)*50)</f>
        <v>0</v>
      </c>
      <c r="BA21" s="16">
        <f ca="1">IF('User Input'!$G$27="NA",0,OFFSET(Model!BN21,1,'User Input'!$G$27)*50)</f>
        <v>0</v>
      </c>
      <c r="BB21" s="14" t="s">
        <v>783</v>
      </c>
      <c r="BC21" s="14" t="s">
        <v>71</v>
      </c>
      <c r="BD21" s="14">
        <f>VLOOKUP(BB21,Size!$A$1:$D$397,4,TRUE)</f>
        <v>41</v>
      </c>
      <c r="BE21" s="14" t="s">
        <v>969</v>
      </c>
      <c r="BF21" s="14">
        <f t="shared" si="64"/>
        <v>1</v>
      </c>
      <c r="BG21" s="15" t="str">
        <f t="shared" si="65"/>
        <v>M</v>
      </c>
      <c r="BH21" s="15" t="str">
        <f t="shared" si="66"/>
        <v/>
      </c>
      <c r="BI21" s="14" t="s">
        <v>970</v>
      </c>
      <c r="BJ21" s="14">
        <f t="shared" si="67"/>
        <v>5</v>
      </c>
      <c r="BK21" s="123" t="str">
        <f t="shared" si="75"/>
        <v>6:00</v>
      </c>
      <c r="BL21" s="14" t="str">
        <f t="shared" si="76"/>
        <v>9:00</v>
      </c>
      <c r="BM21" s="14" t="s">
        <v>784</v>
      </c>
      <c r="BN21" s="14" t="s">
        <v>785</v>
      </c>
      <c r="BO21" s="16">
        <f t="shared" si="68"/>
        <v>10</v>
      </c>
      <c r="BP21" s="16">
        <f t="shared" si="69"/>
        <v>0</v>
      </c>
      <c r="BQ21" s="58">
        <f t="shared" si="70"/>
        <v>5</v>
      </c>
      <c r="BR21" s="16">
        <f t="shared" si="71"/>
        <v>5</v>
      </c>
      <c r="BS21" s="16">
        <f t="shared" si="77"/>
        <v>15</v>
      </c>
      <c r="BT21" s="16">
        <f t="shared" si="78"/>
        <v>0</v>
      </c>
      <c r="BU21" s="14">
        <v>0</v>
      </c>
      <c r="BV21" s="14">
        <v>0</v>
      </c>
      <c r="BW21" s="14">
        <v>0</v>
      </c>
      <c r="BX21" s="14">
        <v>0</v>
      </c>
      <c r="BY21" s="14">
        <v>0</v>
      </c>
      <c r="BZ21" s="14">
        <v>0</v>
      </c>
      <c r="CA21" s="14">
        <v>0</v>
      </c>
      <c r="CB21" s="14">
        <v>0</v>
      </c>
      <c r="CC21" s="14">
        <v>1</v>
      </c>
      <c r="CD21" s="14">
        <v>1</v>
      </c>
      <c r="CE21" s="14">
        <v>0</v>
      </c>
      <c r="CF21" s="14">
        <v>0</v>
      </c>
      <c r="CG21" s="14">
        <v>0</v>
      </c>
      <c r="CH21" s="14">
        <v>0</v>
      </c>
      <c r="CI21" s="14">
        <v>0</v>
      </c>
      <c r="CJ21" s="14">
        <v>0</v>
      </c>
      <c r="CK21" s="14">
        <v>0</v>
      </c>
      <c r="CL21" s="14">
        <v>0</v>
      </c>
      <c r="CM21" s="14">
        <v>0</v>
      </c>
      <c r="CN21" s="14">
        <v>1</v>
      </c>
      <c r="CO21" s="14">
        <v>0</v>
      </c>
      <c r="CP21" s="14">
        <v>0</v>
      </c>
      <c r="CQ21" s="14">
        <v>0</v>
      </c>
      <c r="CS21" s="50"/>
      <c r="CT21" s="50"/>
      <c r="CU21" s="50"/>
      <c r="CV21" s="50"/>
      <c r="CW21" s="50"/>
      <c r="CX21" s="50"/>
      <c r="CY21" s="50"/>
      <c r="CZ21" s="50"/>
      <c r="DA21" s="50"/>
      <c r="DC21" s="9">
        <v>9</v>
      </c>
      <c r="DD21" s="9">
        <v>1</v>
      </c>
      <c r="DE21" s="9"/>
      <c r="DF21" s="9">
        <v>9</v>
      </c>
      <c r="DG21" s="9">
        <f>DD21+10</f>
        <v>11</v>
      </c>
      <c r="DH21" s="9"/>
      <c r="DI21" s="9"/>
      <c r="DJ21" s="16">
        <v>40</v>
      </c>
      <c r="DK21" s="16">
        <v>4</v>
      </c>
      <c r="DL21" s="62">
        <f>SUMIF($D$7:$D$154,$DK21,$BS$7:$BS$154)</f>
        <v>15</v>
      </c>
      <c r="DM21" s="129">
        <f>IF(DL21&gt;45,10000,0)</f>
        <v>0</v>
      </c>
      <c r="DN21" s="129">
        <f>$DJ$18+DK21</f>
        <v>14</v>
      </c>
      <c r="DO21" s="16">
        <f>IF((COUNTIF($DL$18:$DL$22,DN21)+COUNTIF($DL$24:$DL$28,DN21))&gt;1,10000,0)</f>
        <v>0</v>
      </c>
      <c r="DP21" s="62"/>
    </row>
    <row r="22" spans="1:120" s="16" customFormat="1" x14ac:dyDescent="0.25">
      <c r="A22" s="16">
        <v>16</v>
      </c>
      <c r="B22" s="59">
        <f t="shared" si="79"/>
        <v>1</v>
      </c>
      <c r="C22" s="59" t="str">
        <f t="shared" si="72"/>
        <v/>
      </c>
      <c r="D22" s="66">
        <v>0</v>
      </c>
      <c r="E22" s="65">
        <f t="shared" si="73"/>
        <v>0</v>
      </c>
      <c r="F22" s="58">
        <f t="shared" si="44"/>
        <v>0</v>
      </c>
      <c r="G22" s="58">
        <f t="shared" si="45"/>
        <v>0</v>
      </c>
      <c r="H22" s="58" t="str">
        <f t="shared" si="80"/>
        <v/>
      </c>
      <c r="I22" s="58" t="str">
        <f t="shared" si="80"/>
        <v/>
      </c>
      <c r="J22" s="58" t="str">
        <f t="shared" si="80"/>
        <v/>
      </c>
      <c r="K22" s="58" t="str">
        <f t="shared" si="80"/>
        <v/>
      </c>
      <c r="L22" s="58" t="str">
        <f t="shared" si="80"/>
        <v/>
      </c>
      <c r="M22" s="58" t="str">
        <f t="shared" si="80"/>
        <v/>
      </c>
      <c r="N22" s="58" t="str">
        <f t="shared" si="80"/>
        <v/>
      </c>
      <c r="O22" s="58" t="str">
        <f t="shared" si="80"/>
        <v/>
      </c>
      <c r="P22" s="58" t="str">
        <f t="shared" si="80"/>
        <v/>
      </c>
      <c r="Q22" s="58" t="str">
        <f t="shared" si="80"/>
        <v/>
      </c>
      <c r="R22" s="58" t="str">
        <f t="shared" si="81"/>
        <v/>
      </c>
      <c r="S22" s="58" t="str">
        <f t="shared" si="81"/>
        <v/>
      </c>
      <c r="T22" s="58" t="str">
        <f t="shared" si="81"/>
        <v/>
      </c>
      <c r="U22" s="58" t="str">
        <f t="shared" si="81"/>
        <v/>
      </c>
      <c r="V22" s="58" t="str">
        <f t="shared" si="81"/>
        <v/>
      </c>
      <c r="W22" s="58" t="str">
        <f t="shared" si="81"/>
        <v/>
      </c>
      <c r="X22" s="58" t="str">
        <f t="shared" si="81"/>
        <v/>
      </c>
      <c r="Y22" s="58" t="str">
        <f t="shared" si="81"/>
        <v/>
      </c>
      <c r="Z22" s="58" t="str">
        <f t="shared" si="81"/>
        <v/>
      </c>
      <c r="AA22" s="58" t="str">
        <f t="shared" si="81"/>
        <v/>
      </c>
      <c r="AB22" s="68">
        <f t="shared" si="48"/>
        <v>0</v>
      </c>
      <c r="AC22" s="58">
        <f t="shared" ca="1" si="49"/>
        <v>29</v>
      </c>
      <c r="AD22" s="134">
        <f t="shared" ca="1" si="74"/>
        <v>160.77127659574467</v>
      </c>
      <c r="AE22" s="130">
        <f t="shared" ca="1" si="50"/>
        <v>160.77127659574467</v>
      </c>
      <c r="AF22" s="130">
        <f t="shared" ca="1" si="50"/>
        <v>160.77127659574467</v>
      </c>
      <c r="AG22" s="130">
        <f t="shared" ca="1" si="50"/>
        <v>160.77127659574467</v>
      </c>
      <c r="AH22" s="135">
        <f t="shared" ca="1" si="50"/>
        <v>160.77127659574467</v>
      </c>
      <c r="AI22" s="122">
        <f t="shared" si="51"/>
        <v>-17</v>
      </c>
      <c r="AJ22" s="16">
        <v>69</v>
      </c>
      <c r="AK22" s="16">
        <f t="shared" si="52"/>
        <v>52</v>
      </c>
      <c r="AL22" s="122">
        <f t="shared" si="53"/>
        <v>0</v>
      </c>
      <c r="AM22" s="122">
        <f t="shared" si="54"/>
        <v>0</v>
      </c>
      <c r="AN22" s="122">
        <f t="shared" si="55"/>
        <v>0</v>
      </c>
      <c r="AO22" s="122">
        <f t="shared" si="56"/>
        <v>0</v>
      </c>
      <c r="AP22" s="122">
        <f t="shared" si="57"/>
        <v>0</v>
      </c>
      <c r="AQ22" s="122">
        <f t="shared" si="58"/>
        <v>0</v>
      </c>
      <c r="AR22" s="122">
        <f t="shared" si="59"/>
        <v>0</v>
      </c>
      <c r="AS22" s="122">
        <f t="shared" si="60"/>
        <v>0</v>
      </c>
      <c r="AT22" s="122">
        <f t="shared" si="61"/>
        <v>0</v>
      </c>
      <c r="AU22" s="122">
        <f t="shared" si="62"/>
        <v>0</v>
      </c>
      <c r="AV22" s="59">
        <f t="shared" ca="1" si="63"/>
        <v>160.77127659574467</v>
      </c>
      <c r="AW22" s="16">
        <f>IF(AND('User Input'!$G$6=1,OR(HOUR(Model!BK22)=8,HOUR(Model!BK22)=9)),10,IF(AND('User Input'!$G$6=2,HOUR(Model!BK22)=6),10,0))</f>
        <v>0</v>
      </c>
      <c r="AX22" s="69">
        <f>IF('User Input'!$G$11=4,(Model!DA22-Model!$DA$4)*50,0)+IF('User Input'!$G$11=3,(Model!CV22-Model!$CV$4)*50,0)+IF('User Input'!$G$11=2,(Model!CW22-Model!$CW$4)*50,0)+IF('User Input'!$G$11=1,(Model!CX22-Model!$CX$4)*-25+(Model!CY22-Model!$CY$4)*-25,0)</f>
        <v>160.77127659574467</v>
      </c>
      <c r="AY22" s="16">
        <f>IF(AND('User Input'!$G$19=0,Model!BG22="M"),-1000,0)+IF(AND('User Input'!$G$20=0,Model!BG22="T"),-1000,0)+IF(AND('User Input'!$G$21=0,OR(Model!BG22="W",BH22="W")),-1000,0)+IF(AND('User Input'!$G$22=0,OR(Model!BG22="R",BH22="R")),-1000,0)</f>
        <v>0</v>
      </c>
      <c r="AZ22" s="16">
        <f ca="1">IF('User Input'!$G$26="NA",0,OFFSET(Model!BN22,1,'User Input'!$G$26)*50)</f>
        <v>0</v>
      </c>
      <c r="BA22" s="16">
        <f ca="1">IF('User Input'!$G$27="NA",0,OFFSET(Model!BN22,1,'User Input'!$G$27)*50)</f>
        <v>0</v>
      </c>
      <c r="BB22" s="14" t="s">
        <v>737</v>
      </c>
      <c r="BC22" s="14" t="s">
        <v>72</v>
      </c>
      <c r="BD22" s="14">
        <f>VLOOKUP(BB22,Size!$A$1:$D$397,4,TRUE)</f>
        <v>69</v>
      </c>
      <c r="BE22" s="14" t="s">
        <v>980</v>
      </c>
      <c r="BF22" s="14">
        <f t="shared" si="64"/>
        <v>2</v>
      </c>
      <c r="BG22" s="15" t="str">
        <f t="shared" si="65"/>
        <v>M</v>
      </c>
      <c r="BH22" s="15" t="str">
        <f t="shared" si="66"/>
        <v>W</v>
      </c>
      <c r="BI22" s="14" t="s">
        <v>1023</v>
      </c>
      <c r="BJ22" s="14">
        <f t="shared" si="67"/>
        <v>5</v>
      </c>
      <c r="BK22" s="123" t="str">
        <f t="shared" si="75"/>
        <v>3:00</v>
      </c>
      <c r="BL22" s="14" t="str">
        <f t="shared" si="76"/>
        <v>4:20</v>
      </c>
      <c r="BM22" s="14" t="s">
        <v>926</v>
      </c>
      <c r="BN22" s="14" t="s">
        <v>738</v>
      </c>
      <c r="BO22" s="16">
        <f t="shared" si="68"/>
        <v>10</v>
      </c>
      <c r="BP22" s="16">
        <f t="shared" si="69"/>
        <v>30</v>
      </c>
      <c r="BQ22" s="58">
        <f t="shared" si="70"/>
        <v>4</v>
      </c>
      <c r="BR22" s="16">
        <f t="shared" si="71"/>
        <v>4</v>
      </c>
      <c r="BS22" s="16">
        <f t="shared" si="77"/>
        <v>14</v>
      </c>
      <c r="BT22" s="16">
        <f t="shared" si="78"/>
        <v>34</v>
      </c>
      <c r="BU22" s="14">
        <v>0</v>
      </c>
      <c r="BV22" s="14">
        <v>0</v>
      </c>
      <c r="BW22" s="14">
        <v>0</v>
      </c>
      <c r="BX22" s="14">
        <v>1</v>
      </c>
      <c r="BY22" s="14">
        <v>0</v>
      </c>
      <c r="BZ22" s="14">
        <v>0</v>
      </c>
      <c r="CA22" s="14">
        <v>0</v>
      </c>
      <c r="CB22" s="14">
        <v>0</v>
      </c>
      <c r="CC22" s="14">
        <v>1</v>
      </c>
      <c r="CD22" s="14">
        <v>1</v>
      </c>
      <c r="CE22" s="14">
        <v>0</v>
      </c>
      <c r="CF22" s="14">
        <v>0</v>
      </c>
      <c r="CG22" s="14">
        <v>0</v>
      </c>
      <c r="CH22" s="14">
        <v>0</v>
      </c>
      <c r="CI22" s="14">
        <v>0</v>
      </c>
      <c r="CJ22" s="14">
        <v>0</v>
      </c>
      <c r="CK22" s="14">
        <v>0</v>
      </c>
      <c r="CL22" s="14">
        <v>0</v>
      </c>
      <c r="CM22" s="14">
        <v>0</v>
      </c>
      <c r="CN22" s="14">
        <v>0</v>
      </c>
      <c r="CO22" s="14">
        <v>0</v>
      </c>
      <c r="CP22" s="14">
        <v>0</v>
      </c>
      <c r="CQ22" s="14">
        <v>0</v>
      </c>
      <c r="CS22" s="50"/>
      <c r="CT22" s="50"/>
      <c r="CU22" s="50"/>
      <c r="CV22" s="50"/>
      <c r="CW22" s="50"/>
      <c r="CX22" s="50"/>
      <c r="CY22" s="50"/>
      <c r="CZ22" s="50"/>
      <c r="DA22" s="50"/>
      <c r="DC22" s="9">
        <v>10</v>
      </c>
      <c r="DD22" s="9">
        <v>2</v>
      </c>
      <c r="DE22" s="9"/>
      <c r="DF22" s="9">
        <v>10</v>
      </c>
      <c r="DG22" s="9">
        <f>DD22+10</f>
        <v>12</v>
      </c>
      <c r="DH22" s="9"/>
      <c r="DI22" s="9"/>
      <c r="DK22" s="16">
        <v>5</v>
      </c>
      <c r="DL22" s="62">
        <f>SUMIF($D$7:$D$154,$DK22,$BS$7:$BS$154)</f>
        <v>13</v>
      </c>
      <c r="DM22" s="129">
        <f>IF(DL22&gt;45,10000,0)</f>
        <v>0</v>
      </c>
      <c r="DN22" s="129">
        <f>$DJ$18+DK22</f>
        <v>15</v>
      </c>
      <c r="DO22" s="16">
        <f>IF((COUNTIF($DL$18:$DL$22,DN22)+COUNTIF($DL$24:$DL$28,DN22))&gt;1,10000,0)</f>
        <v>0</v>
      </c>
      <c r="DP22" s="62"/>
    </row>
    <row r="23" spans="1:120" s="16" customFormat="1" x14ac:dyDescent="0.25">
      <c r="A23" s="16">
        <v>17</v>
      </c>
      <c r="B23" s="59">
        <f t="shared" si="79"/>
        <v>1</v>
      </c>
      <c r="C23" s="59" t="str">
        <f t="shared" si="72"/>
        <v/>
      </c>
      <c r="D23" s="66">
        <v>0</v>
      </c>
      <c r="E23" s="65">
        <f t="shared" si="73"/>
        <v>0</v>
      </c>
      <c r="F23" s="58">
        <f t="shared" si="44"/>
        <v>0</v>
      </c>
      <c r="G23" s="58">
        <f t="shared" si="45"/>
        <v>0</v>
      </c>
      <c r="H23" s="58" t="str">
        <f t="shared" si="80"/>
        <v/>
      </c>
      <c r="I23" s="58" t="str">
        <f t="shared" si="80"/>
        <v/>
      </c>
      <c r="J23" s="58" t="str">
        <f t="shared" si="80"/>
        <v/>
      </c>
      <c r="K23" s="58" t="str">
        <f t="shared" si="80"/>
        <v/>
      </c>
      <c r="L23" s="58" t="str">
        <f t="shared" si="80"/>
        <v/>
      </c>
      <c r="M23" s="58" t="str">
        <f t="shared" si="80"/>
        <v/>
      </c>
      <c r="N23" s="58" t="str">
        <f t="shared" si="80"/>
        <v/>
      </c>
      <c r="O23" s="58" t="str">
        <f t="shared" si="80"/>
        <v/>
      </c>
      <c r="P23" s="58" t="str">
        <f t="shared" si="80"/>
        <v/>
      </c>
      <c r="Q23" s="58" t="str">
        <f t="shared" si="80"/>
        <v/>
      </c>
      <c r="R23" s="58" t="str">
        <f t="shared" si="81"/>
        <v/>
      </c>
      <c r="S23" s="58" t="str">
        <f t="shared" si="81"/>
        <v/>
      </c>
      <c r="T23" s="58" t="str">
        <f t="shared" si="81"/>
        <v/>
      </c>
      <c r="U23" s="58" t="str">
        <f t="shared" si="81"/>
        <v/>
      </c>
      <c r="V23" s="58" t="str">
        <f t="shared" si="81"/>
        <v/>
      </c>
      <c r="W23" s="58" t="str">
        <f t="shared" si="81"/>
        <v/>
      </c>
      <c r="X23" s="58" t="str">
        <f t="shared" si="81"/>
        <v/>
      </c>
      <c r="Y23" s="58" t="str">
        <f t="shared" si="81"/>
        <v/>
      </c>
      <c r="Z23" s="58" t="str">
        <f t="shared" si="81"/>
        <v/>
      </c>
      <c r="AA23" s="58" t="str">
        <f t="shared" si="81"/>
        <v/>
      </c>
      <c r="AB23" s="68">
        <f t="shared" si="48"/>
        <v>0</v>
      </c>
      <c r="AC23" s="58">
        <f t="shared" ca="1" si="49"/>
        <v>4</v>
      </c>
      <c r="AD23" s="134">
        <f t="shared" ca="1" si="74"/>
        <v>170.77127659574467</v>
      </c>
      <c r="AE23" s="130">
        <f t="shared" ca="1" si="74"/>
        <v>170.77127659574467</v>
      </c>
      <c r="AF23" s="130">
        <f t="shared" ca="1" si="74"/>
        <v>170.77127659574467</v>
      </c>
      <c r="AG23" s="130">
        <f t="shared" ca="1" si="74"/>
        <v>170.77127659574467</v>
      </c>
      <c r="AH23" s="135">
        <f t="shared" ca="1" si="74"/>
        <v>170.77127659574467</v>
      </c>
      <c r="AI23" s="122">
        <f t="shared" si="51"/>
        <v>-25</v>
      </c>
      <c r="AJ23" s="16">
        <v>39</v>
      </c>
      <c r="AK23" s="16">
        <f t="shared" si="52"/>
        <v>14</v>
      </c>
      <c r="AL23" s="122">
        <f t="shared" si="53"/>
        <v>0</v>
      </c>
      <c r="AM23" s="122">
        <f t="shared" si="54"/>
        <v>0</v>
      </c>
      <c r="AN23" s="122">
        <f t="shared" si="55"/>
        <v>0</v>
      </c>
      <c r="AO23" s="122">
        <f t="shared" si="56"/>
        <v>0</v>
      </c>
      <c r="AP23" s="122">
        <f t="shared" si="57"/>
        <v>0</v>
      </c>
      <c r="AQ23" s="122">
        <f t="shared" si="58"/>
        <v>0</v>
      </c>
      <c r="AR23" s="122">
        <f t="shared" si="59"/>
        <v>0</v>
      </c>
      <c r="AS23" s="122">
        <f t="shared" si="60"/>
        <v>0</v>
      </c>
      <c r="AT23" s="122">
        <f t="shared" si="61"/>
        <v>0</v>
      </c>
      <c r="AU23" s="122">
        <f t="shared" si="62"/>
        <v>0</v>
      </c>
      <c r="AV23" s="59">
        <f t="shared" ca="1" si="63"/>
        <v>170.77127659574467</v>
      </c>
      <c r="AW23" s="16">
        <f>IF(AND('User Input'!$G$6=1,OR(HOUR(Model!BK23)=8,HOUR(Model!BK23)=9)),10,IF(AND('User Input'!$G$6=2,HOUR(Model!BK23)=6),10,0))</f>
        <v>10</v>
      </c>
      <c r="AX23" s="69">
        <f>IF('User Input'!$G$11=4,(Model!DA23-Model!$DA$4)*50,0)+IF('User Input'!$G$11=3,(Model!CV23-Model!$CV$4)*50,0)+IF('User Input'!$G$11=2,(Model!CW23-Model!$CW$4)*50,0)+IF('User Input'!$G$11=1,(Model!CX23-Model!$CX$4)*-25+(Model!CY23-Model!$CY$4)*-25,0)</f>
        <v>160.77127659574467</v>
      </c>
      <c r="AY23" s="16">
        <f>IF(AND('User Input'!$G$19=0,Model!BG23="M"),-1000,0)+IF(AND('User Input'!$G$20=0,Model!BG23="T"),-1000,0)+IF(AND('User Input'!$G$21=0,OR(Model!BG23="W",BH23="W")),-1000,0)+IF(AND('User Input'!$G$22=0,OR(Model!BG23="R",BH23="R")),-1000,0)</f>
        <v>0</v>
      </c>
      <c r="AZ23" s="16">
        <f ca="1">IF('User Input'!$G$26="NA",0,OFFSET(Model!BN23,1,'User Input'!$G$26)*50)</f>
        <v>0</v>
      </c>
      <c r="BA23" s="16">
        <f ca="1">IF('User Input'!$G$27="NA",0,OFFSET(Model!BN23,1,'User Input'!$G$27)*50)</f>
        <v>0</v>
      </c>
      <c r="BB23" s="14" t="s">
        <v>925</v>
      </c>
      <c r="BC23" s="14" t="s">
        <v>72</v>
      </c>
      <c r="BD23" s="14">
        <f>VLOOKUP(BB23,Size!$A$1:$D$397,4,TRUE)</f>
        <v>39</v>
      </c>
      <c r="BE23" s="14" t="s">
        <v>969</v>
      </c>
      <c r="BF23" s="14">
        <f t="shared" si="64"/>
        <v>1</v>
      </c>
      <c r="BG23" s="15" t="str">
        <f t="shared" si="65"/>
        <v>M</v>
      </c>
      <c r="BH23" s="15" t="str">
        <f t="shared" si="66"/>
        <v/>
      </c>
      <c r="BI23" s="14" t="s">
        <v>970</v>
      </c>
      <c r="BJ23" s="14">
        <f t="shared" si="67"/>
        <v>5</v>
      </c>
      <c r="BK23" s="123" t="str">
        <f t="shared" si="75"/>
        <v>6:00</v>
      </c>
      <c r="BL23" s="14" t="str">
        <f t="shared" si="76"/>
        <v>9:00</v>
      </c>
      <c r="BM23" s="14" t="s">
        <v>926</v>
      </c>
      <c r="BN23" s="14" t="s">
        <v>927</v>
      </c>
      <c r="BO23" s="16">
        <f t="shared" si="68"/>
        <v>10</v>
      </c>
      <c r="BP23" s="16">
        <f t="shared" si="69"/>
        <v>0</v>
      </c>
      <c r="BQ23" s="58">
        <f t="shared" si="70"/>
        <v>5</v>
      </c>
      <c r="BR23" s="16">
        <f t="shared" si="71"/>
        <v>5</v>
      </c>
      <c r="BS23" s="16">
        <f t="shared" si="77"/>
        <v>15</v>
      </c>
      <c r="BT23" s="16">
        <f t="shared" si="78"/>
        <v>0</v>
      </c>
      <c r="BU23" s="14">
        <v>0</v>
      </c>
      <c r="BV23" s="14">
        <v>0</v>
      </c>
      <c r="BW23" s="14">
        <v>0</v>
      </c>
      <c r="BX23" s="14">
        <v>1</v>
      </c>
      <c r="BY23" s="14">
        <v>0</v>
      </c>
      <c r="BZ23" s="14">
        <v>0</v>
      </c>
      <c r="CA23" s="14">
        <v>0</v>
      </c>
      <c r="CB23" s="14">
        <v>0</v>
      </c>
      <c r="CC23" s="14">
        <v>1</v>
      </c>
      <c r="CD23" s="14">
        <v>1</v>
      </c>
      <c r="CE23" s="14">
        <v>0</v>
      </c>
      <c r="CF23" s="14">
        <v>0</v>
      </c>
      <c r="CG23" s="14">
        <v>0</v>
      </c>
      <c r="CH23" s="14">
        <v>0</v>
      </c>
      <c r="CI23" s="14">
        <v>0</v>
      </c>
      <c r="CJ23" s="14">
        <v>0</v>
      </c>
      <c r="CK23" s="14">
        <v>0</v>
      </c>
      <c r="CL23" s="14">
        <v>0</v>
      </c>
      <c r="CM23" s="14">
        <v>0</v>
      </c>
      <c r="CN23" s="14">
        <v>0</v>
      </c>
      <c r="CO23" s="14">
        <v>0</v>
      </c>
      <c r="CP23" s="14">
        <v>0</v>
      </c>
      <c r="CQ23" s="14">
        <v>0</v>
      </c>
      <c r="CS23" s="50"/>
      <c r="CT23" s="50"/>
      <c r="CU23" s="50"/>
      <c r="CV23" s="50"/>
      <c r="CW23" s="50"/>
      <c r="CX23" s="50"/>
      <c r="CY23" s="50"/>
      <c r="CZ23" s="50"/>
      <c r="DA23" s="50"/>
      <c r="DC23" s="9"/>
      <c r="DD23" s="9"/>
      <c r="DE23" s="9"/>
      <c r="DF23" s="9"/>
      <c r="DG23" s="9"/>
      <c r="DH23" s="9"/>
      <c r="DI23" s="9"/>
      <c r="DL23" s="144" t="s">
        <v>1610</v>
      </c>
      <c r="DM23" s="139"/>
      <c r="DN23" s="139">
        <f>$DJ$19+DK18</f>
        <v>21</v>
      </c>
      <c r="DO23" s="16">
        <f>IF((COUNTIF($DL$18:$DL$22,DN23)+COUNTIF($DL$24:$DL$28,DN23))&gt;1,10000,0)</f>
        <v>0</v>
      </c>
      <c r="DP23" s="62"/>
    </row>
    <row r="24" spans="1:120" s="16" customFormat="1" x14ac:dyDescent="0.25">
      <c r="A24" s="16">
        <v>18</v>
      </c>
      <c r="B24" s="59">
        <f t="shared" si="79"/>
        <v>1</v>
      </c>
      <c r="C24" s="59" t="str">
        <f t="shared" si="72"/>
        <v/>
      </c>
      <c r="D24" s="66">
        <v>0</v>
      </c>
      <c r="E24" s="65">
        <f t="shared" si="73"/>
        <v>0</v>
      </c>
      <c r="F24" s="58">
        <f t="shared" si="44"/>
        <v>0</v>
      </c>
      <c r="G24" s="58">
        <f t="shared" si="45"/>
        <v>0</v>
      </c>
      <c r="H24" s="58" t="str">
        <f t="shared" si="80"/>
        <v/>
      </c>
      <c r="I24" s="58" t="str">
        <f t="shared" si="80"/>
        <v/>
      </c>
      <c r="J24" s="58" t="str">
        <f t="shared" si="80"/>
        <v/>
      </c>
      <c r="K24" s="58" t="str">
        <f t="shared" si="80"/>
        <v/>
      </c>
      <c r="L24" s="58" t="str">
        <f t="shared" si="80"/>
        <v/>
      </c>
      <c r="M24" s="58" t="str">
        <f t="shared" si="80"/>
        <v/>
      </c>
      <c r="N24" s="58" t="str">
        <f t="shared" si="80"/>
        <v/>
      </c>
      <c r="O24" s="58" t="str">
        <f t="shared" si="80"/>
        <v/>
      </c>
      <c r="P24" s="58" t="str">
        <f t="shared" si="80"/>
        <v/>
      </c>
      <c r="Q24" s="58" t="str">
        <f t="shared" si="80"/>
        <v/>
      </c>
      <c r="R24" s="58" t="str">
        <f t="shared" si="81"/>
        <v/>
      </c>
      <c r="S24" s="58" t="str">
        <f t="shared" si="81"/>
        <v/>
      </c>
      <c r="T24" s="58" t="str">
        <f t="shared" si="81"/>
        <v/>
      </c>
      <c r="U24" s="58" t="str">
        <f t="shared" si="81"/>
        <v/>
      </c>
      <c r="V24" s="58" t="str">
        <f t="shared" si="81"/>
        <v/>
      </c>
      <c r="W24" s="58" t="str">
        <f t="shared" si="81"/>
        <v/>
      </c>
      <c r="X24" s="58" t="str">
        <f t="shared" si="81"/>
        <v/>
      </c>
      <c r="Y24" s="58" t="str">
        <f t="shared" si="81"/>
        <v/>
      </c>
      <c r="Z24" s="58" t="str">
        <f t="shared" si="81"/>
        <v/>
      </c>
      <c r="AA24" s="58" t="str">
        <f t="shared" si="81"/>
        <v/>
      </c>
      <c r="AB24" s="68">
        <f t="shared" si="48"/>
        <v>0</v>
      </c>
      <c r="AC24" s="58">
        <f t="shared" ca="1" si="49"/>
        <v>139</v>
      </c>
      <c r="AD24" s="134">
        <f t="shared" ca="1" si="74"/>
        <v>-34.913297872340436</v>
      </c>
      <c r="AE24" s="130">
        <f t="shared" ca="1" si="74"/>
        <v>-61.611702127659591</v>
      </c>
      <c r="AF24" s="130">
        <f t="shared" ca="1" si="74"/>
        <v>-65.034574468085125</v>
      </c>
      <c r="AG24" s="130">
        <f t="shared" ca="1" si="74"/>
        <v>-66.746010638297889</v>
      </c>
      <c r="AH24" s="135">
        <f t="shared" ca="1" si="74"/>
        <v>-68.115159574468095</v>
      </c>
      <c r="AI24" s="122">
        <f t="shared" si="51"/>
        <v>314.80930647351693</v>
      </c>
      <c r="AJ24" s="16">
        <v>170</v>
      </c>
      <c r="AK24" s="16">
        <f t="shared" si="52"/>
        <v>91.312000000000012</v>
      </c>
      <c r="AL24" s="122">
        <f t="shared" si="53"/>
        <v>393.49730647351691</v>
      </c>
      <c r="AM24" s="122">
        <f t="shared" si="54"/>
        <v>0</v>
      </c>
      <c r="AN24" s="122">
        <f t="shared" si="55"/>
        <v>4.5778180172023424</v>
      </c>
      <c r="AO24" s="122">
        <f t="shared" si="56"/>
        <v>6.3320959710276234</v>
      </c>
      <c r="AP24" s="122">
        <f t="shared" si="57"/>
        <v>6.6752376641014521</v>
      </c>
      <c r="AQ24" s="122">
        <f t="shared" si="58"/>
        <v>7.2430964237211164</v>
      </c>
      <c r="AR24" s="122">
        <f t="shared" si="59"/>
        <v>8.5857967406066091</v>
      </c>
      <c r="AS24" s="122">
        <f t="shared" si="60"/>
        <v>0</v>
      </c>
      <c r="AT24" s="122">
        <f t="shared" si="61"/>
        <v>4.8851177003169157</v>
      </c>
      <c r="AU24" s="122">
        <f t="shared" si="62"/>
        <v>7.5172589406971344</v>
      </c>
      <c r="AV24" s="59">
        <f t="shared" ca="1" si="63"/>
        <v>-34.228723404255327</v>
      </c>
      <c r="AW24" s="16">
        <f>IF(AND('User Input'!$G$6=1,OR(HOUR(Model!BK24)=8,HOUR(Model!BK24)=9)),10,IF(AND('User Input'!$G$6=2,HOUR(Model!BK24)=6),10,0))</f>
        <v>0</v>
      </c>
      <c r="AX24" s="69">
        <f>IF('User Input'!$G$11=4,(Model!DA24-Model!$DA$4)*50,0)+IF('User Input'!$G$11=3,(Model!CV24-Model!$CV$4)*50,0)+IF('User Input'!$G$11=2,(Model!CW24-Model!$CW$4)*50,0)+IF('User Input'!$G$11=1,(Model!CX24-Model!$CX$4)*-25+(Model!CY24-Model!$CY$4)*-25,0)</f>
        <v>-34.228723404255327</v>
      </c>
      <c r="AY24" s="16">
        <f>IF(AND('User Input'!$G$19=0,Model!BG24="M"),-1000,0)+IF(AND('User Input'!$G$20=0,Model!BG24="T"),-1000,0)+IF(AND('User Input'!$G$21=0,OR(Model!BG24="W",BH24="W")),-1000,0)+IF(AND('User Input'!$G$22=0,OR(Model!BG24="R",BH24="R")),-1000,0)</f>
        <v>0</v>
      </c>
      <c r="AZ24" s="16">
        <f ca="1">IF('User Input'!$G$26="NA",0,OFFSET(Model!BN24,1,'User Input'!$G$26)*50)</f>
        <v>0</v>
      </c>
      <c r="BA24" s="16">
        <f ca="1">IF('User Input'!$G$27="NA",0,OFFSET(Model!BN24,1,'User Input'!$G$27)*50)</f>
        <v>0</v>
      </c>
      <c r="BB24" s="14" t="s">
        <v>890</v>
      </c>
      <c r="BC24" s="14" t="s">
        <v>73</v>
      </c>
      <c r="BD24" s="14">
        <f>VLOOKUP(BB24,Size!$A$1:$D$397,4,TRUE)</f>
        <v>170</v>
      </c>
      <c r="BE24" s="14" t="s">
        <v>980</v>
      </c>
      <c r="BF24" s="14">
        <f t="shared" si="64"/>
        <v>2</v>
      </c>
      <c r="BG24" s="15" t="str">
        <f t="shared" si="65"/>
        <v>M</v>
      </c>
      <c r="BH24" s="15" t="str">
        <f t="shared" si="66"/>
        <v>W</v>
      </c>
      <c r="BI24" s="14" t="s">
        <v>1008</v>
      </c>
      <c r="BJ24" s="14">
        <f t="shared" si="67"/>
        <v>5</v>
      </c>
      <c r="BK24" s="123" t="str">
        <f t="shared" si="75"/>
        <v>1:30</v>
      </c>
      <c r="BL24" s="14" t="str">
        <f t="shared" si="76"/>
        <v>2:50</v>
      </c>
      <c r="BM24" s="14" t="s">
        <v>891</v>
      </c>
      <c r="BN24" s="14" t="s">
        <v>892</v>
      </c>
      <c r="BO24" s="16">
        <f t="shared" si="68"/>
        <v>10</v>
      </c>
      <c r="BP24" s="16">
        <f t="shared" si="69"/>
        <v>30</v>
      </c>
      <c r="BQ24" s="58">
        <f t="shared" si="70"/>
        <v>3</v>
      </c>
      <c r="BR24" s="16">
        <f t="shared" si="71"/>
        <v>3</v>
      </c>
      <c r="BS24" s="16">
        <f t="shared" si="77"/>
        <v>13</v>
      </c>
      <c r="BT24" s="16">
        <f t="shared" si="78"/>
        <v>33</v>
      </c>
      <c r="BU24" s="14">
        <v>0</v>
      </c>
      <c r="BV24" s="14">
        <v>0</v>
      </c>
      <c r="BW24" s="14">
        <v>0</v>
      </c>
      <c r="BX24" s="14">
        <v>1</v>
      </c>
      <c r="BY24" s="14">
        <v>0</v>
      </c>
      <c r="BZ24" s="14">
        <v>0</v>
      </c>
      <c r="CA24" s="14">
        <v>0</v>
      </c>
      <c r="CB24" s="14">
        <v>0</v>
      </c>
      <c r="CC24" s="14">
        <v>1</v>
      </c>
      <c r="CD24" s="14">
        <v>1</v>
      </c>
      <c r="CE24" s="14">
        <v>0</v>
      </c>
      <c r="CF24" s="14">
        <v>0</v>
      </c>
      <c r="CG24" s="14">
        <v>0</v>
      </c>
      <c r="CH24" s="14">
        <v>0</v>
      </c>
      <c r="CI24" s="14">
        <v>0</v>
      </c>
      <c r="CJ24" s="14">
        <v>0</v>
      </c>
      <c r="CK24" s="14">
        <v>0</v>
      </c>
      <c r="CL24" s="14">
        <v>0</v>
      </c>
      <c r="CM24" s="14">
        <v>0</v>
      </c>
      <c r="CN24" s="14">
        <v>0</v>
      </c>
      <c r="CO24" s="14">
        <v>0</v>
      </c>
      <c r="CP24" s="14">
        <v>0</v>
      </c>
      <c r="CQ24" s="14">
        <v>0</v>
      </c>
      <c r="CR24" s="17"/>
      <c r="CS24" s="51">
        <v>3.3</v>
      </c>
      <c r="CT24" s="51">
        <v>7</v>
      </c>
      <c r="CU24" s="51">
        <v>6.9</v>
      </c>
      <c r="CV24" s="51">
        <v>6.6</v>
      </c>
      <c r="CW24" s="51">
        <v>6.9</v>
      </c>
      <c r="CX24" s="51">
        <v>6.7</v>
      </c>
      <c r="CY24" s="51">
        <v>1.1000000000000001</v>
      </c>
      <c r="CZ24" s="51">
        <v>6.7</v>
      </c>
      <c r="DA24" s="51">
        <v>6.8</v>
      </c>
      <c r="DC24" s="9" t="s">
        <v>1111</v>
      </c>
      <c r="DE24" s="9"/>
      <c r="DF24" s="9" t="s">
        <v>1113</v>
      </c>
      <c r="DG24" s="9"/>
      <c r="DH24" s="9"/>
      <c r="DI24" s="9"/>
      <c r="DJ24" s="16">
        <v>10</v>
      </c>
      <c r="DK24">
        <v>1</v>
      </c>
      <c r="DL24" s="62">
        <f>SUMIF($D$7:$D$154,$DK18,$BT$7:$BT$154)</f>
        <v>0</v>
      </c>
      <c r="DM24" s="129">
        <f>IF(DL24&gt;45,10000,0)</f>
        <v>0</v>
      </c>
      <c r="DN24" s="139">
        <f>$DJ$19+DK19</f>
        <v>22</v>
      </c>
      <c r="DO24" s="16">
        <f>IF((COUNTIF($DL$18:$DL$22,DN24)+COUNTIF($DL$24:$DL$28,DN24))&gt;1,10000,0)</f>
        <v>0</v>
      </c>
      <c r="DP24" s="62"/>
    </row>
    <row r="25" spans="1:120" s="16" customFormat="1" x14ac:dyDescent="0.25">
      <c r="A25" s="16">
        <v>19</v>
      </c>
      <c r="B25" s="59">
        <f t="shared" si="79"/>
        <v>1</v>
      </c>
      <c r="C25" s="59" t="str">
        <f t="shared" si="72"/>
        <v/>
      </c>
      <c r="D25" s="66">
        <v>0</v>
      </c>
      <c r="E25" s="65">
        <f t="shared" si="73"/>
        <v>0</v>
      </c>
      <c r="F25" s="58">
        <f t="shared" si="44"/>
        <v>0</v>
      </c>
      <c r="G25" s="58">
        <f t="shared" si="45"/>
        <v>0</v>
      </c>
      <c r="H25" s="58" t="str">
        <f t="shared" si="80"/>
        <v/>
      </c>
      <c r="I25" s="58" t="str">
        <f t="shared" si="80"/>
        <v/>
      </c>
      <c r="J25" s="58" t="str">
        <f t="shared" si="80"/>
        <v/>
      </c>
      <c r="K25" s="58" t="str">
        <f t="shared" si="80"/>
        <v/>
      </c>
      <c r="L25" s="58" t="str">
        <f t="shared" si="80"/>
        <v/>
      </c>
      <c r="M25" s="58" t="str">
        <f t="shared" si="80"/>
        <v/>
      </c>
      <c r="N25" s="58" t="str">
        <f t="shared" si="80"/>
        <v/>
      </c>
      <c r="O25" s="58" t="str">
        <f t="shared" si="80"/>
        <v/>
      </c>
      <c r="P25" s="58" t="str">
        <f t="shared" si="80"/>
        <v/>
      </c>
      <c r="Q25" s="58" t="str">
        <f t="shared" si="80"/>
        <v/>
      </c>
      <c r="R25" s="58" t="str">
        <f t="shared" si="81"/>
        <v/>
      </c>
      <c r="S25" s="58" t="str">
        <f t="shared" si="81"/>
        <v/>
      </c>
      <c r="T25" s="58" t="str">
        <f t="shared" si="81"/>
        <v/>
      </c>
      <c r="U25" s="58" t="str">
        <f t="shared" si="81"/>
        <v/>
      </c>
      <c r="V25" s="58" t="str">
        <f t="shared" si="81"/>
        <v/>
      </c>
      <c r="W25" s="58" t="str">
        <f t="shared" si="81"/>
        <v/>
      </c>
      <c r="X25" s="58" t="str">
        <f t="shared" si="81"/>
        <v/>
      </c>
      <c r="Y25" s="58" t="str">
        <f t="shared" si="81"/>
        <v/>
      </c>
      <c r="Z25" s="58" t="str">
        <f t="shared" si="81"/>
        <v/>
      </c>
      <c r="AA25" s="58" t="str">
        <f t="shared" si="81"/>
        <v/>
      </c>
      <c r="AB25" s="68">
        <f t="shared" si="48"/>
        <v>0</v>
      </c>
      <c r="AC25" s="58">
        <f t="shared" ca="1" si="49"/>
        <v>133</v>
      </c>
      <c r="AD25" s="134">
        <f t="shared" ca="1" si="74"/>
        <v>-24.228723404255319</v>
      </c>
      <c r="AE25" s="130">
        <f t="shared" ca="1" si="74"/>
        <v>-24.228723404255319</v>
      </c>
      <c r="AF25" s="130">
        <f t="shared" ca="1" si="74"/>
        <v>-24.228723404255319</v>
      </c>
      <c r="AG25" s="130">
        <f t="shared" ca="1" si="74"/>
        <v>-24.228723404255319</v>
      </c>
      <c r="AH25" s="135">
        <f t="shared" ca="1" si="74"/>
        <v>-24.228723404255319</v>
      </c>
      <c r="AI25" s="122">
        <f t="shared" si="51"/>
        <v>-22.086136260751509</v>
      </c>
      <c r="AJ25" s="16">
        <v>37</v>
      </c>
      <c r="AK25" s="16">
        <f t="shared" si="52"/>
        <v>0</v>
      </c>
      <c r="AL25" s="122">
        <f t="shared" si="53"/>
        <v>14.913863739248493</v>
      </c>
      <c r="AM25" s="122">
        <f t="shared" si="54"/>
        <v>0</v>
      </c>
      <c r="AN25" s="122">
        <f t="shared" si="55"/>
        <v>5.8669081032140392E-2</v>
      </c>
      <c r="AO25" s="122">
        <f t="shared" si="56"/>
        <v>9.1670439112721491E-2</v>
      </c>
      <c r="AP25" s="122">
        <f t="shared" si="57"/>
        <v>0</v>
      </c>
      <c r="AQ25" s="122">
        <f t="shared" si="58"/>
        <v>0</v>
      </c>
      <c r="AR25" s="122">
        <f t="shared" si="59"/>
        <v>2.7730307831597969</v>
      </c>
      <c r="AS25" s="122">
        <f t="shared" si="60"/>
        <v>0</v>
      </c>
      <c r="AT25" s="122">
        <f t="shared" si="61"/>
        <v>0</v>
      </c>
      <c r="AU25" s="122">
        <f t="shared" si="62"/>
        <v>4.4918515165232341E-2</v>
      </c>
      <c r="AV25" s="59">
        <f t="shared" ca="1" si="63"/>
        <v>-24.228723404255319</v>
      </c>
      <c r="AW25" s="16">
        <f>IF(AND('User Input'!$G$6=1,OR(HOUR(Model!BK25)=8,HOUR(Model!BK25)=9)),10,IF(AND('User Input'!$G$6=2,HOUR(Model!BK25)=6),10,0))</f>
        <v>0</v>
      </c>
      <c r="AX25" s="69">
        <f>IF('User Input'!$G$11=4,(Model!DA25-Model!$DA$4)*50,0)+IF('User Input'!$G$11=3,(Model!CV25-Model!$CV$4)*50,0)+IF('User Input'!$G$11=2,(Model!CW25-Model!$CW$4)*50,0)+IF('User Input'!$G$11=1,(Model!CX25-Model!$CX$4)*-25+(Model!CY25-Model!$CY$4)*-25,0)</f>
        <v>-24.228723404255319</v>
      </c>
      <c r="AY25" s="16">
        <f>IF(AND('User Input'!$G$19=0,Model!BG25="M"),-1000,0)+IF(AND('User Input'!$G$20=0,Model!BG25="T"),-1000,0)+IF(AND('User Input'!$G$21=0,OR(Model!BG25="W",BH25="W")),-1000,0)+IF(AND('User Input'!$G$22=0,OR(Model!BG25="R",BH25="R")),-1000,0)</f>
        <v>0</v>
      </c>
      <c r="AZ25" s="16">
        <f ca="1">IF('User Input'!$G$26="NA",0,OFFSET(Model!BN25,1,'User Input'!$G$26)*50)</f>
        <v>0</v>
      </c>
      <c r="BA25" s="16">
        <f ca="1">IF('User Input'!$G$27="NA",0,OFFSET(Model!BN25,1,'User Input'!$G$27)*50)</f>
        <v>0</v>
      </c>
      <c r="BB25" s="14" t="s">
        <v>660</v>
      </c>
      <c r="BC25" s="14" t="s">
        <v>75</v>
      </c>
      <c r="BD25" s="14">
        <f>VLOOKUP(BB25,Size!$A$1:$D$397,4,TRUE)</f>
        <v>37</v>
      </c>
      <c r="BE25" s="14" t="s">
        <v>980</v>
      </c>
      <c r="BF25" s="14">
        <f t="shared" si="64"/>
        <v>2</v>
      </c>
      <c r="BG25" s="15" t="str">
        <f t="shared" si="65"/>
        <v>M</v>
      </c>
      <c r="BH25" s="15" t="str">
        <f t="shared" si="66"/>
        <v>W</v>
      </c>
      <c r="BI25" s="14" t="s">
        <v>950</v>
      </c>
      <c r="BJ25" s="14">
        <f t="shared" si="67"/>
        <v>6</v>
      </c>
      <c r="BK25" s="123" t="str">
        <f t="shared" si="75"/>
        <v>09:00</v>
      </c>
      <c r="BL25" s="14" t="str">
        <f t="shared" si="76"/>
        <v>10:20</v>
      </c>
      <c r="BM25" s="14" t="s">
        <v>661</v>
      </c>
      <c r="BN25" s="14" t="s">
        <v>662</v>
      </c>
      <c r="BO25" s="16">
        <f t="shared" si="68"/>
        <v>10</v>
      </c>
      <c r="BP25" s="16">
        <f t="shared" si="69"/>
        <v>30</v>
      </c>
      <c r="BQ25" s="58">
        <f t="shared" si="70"/>
        <v>1</v>
      </c>
      <c r="BR25" s="16">
        <f t="shared" si="71"/>
        <v>1</v>
      </c>
      <c r="BS25" s="16">
        <f t="shared" si="77"/>
        <v>11</v>
      </c>
      <c r="BT25" s="16">
        <f t="shared" si="78"/>
        <v>31</v>
      </c>
      <c r="BU25" s="14">
        <v>0</v>
      </c>
      <c r="BV25" s="14">
        <v>0</v>
      </c>
      <c r="BW25" s="14">
        <v>0</v>
      </c>
      <c r="BX25" s="14">
        <v>0</v>
      </c>
      <c r="BY25" s="14">
        <v>0</v>
      </c>
      <c r="BZ25" s="14">
        <v>0</v>
      </c>
      <c r="CA25" s="14">
        <v>0</v>
      </c>
      <c r="CB25" s="14">
        <v>0</v>
      </c>
      <c r="CC25" s="14">
        <v>1</v>
      </c>
      <c r="CD25" s="14">
        <v>1</v>
      </c>
      <c r="CE25" s="14">
        <v>0</v>
      </c>
      <c r="CF25" s="14">
        <v>0</v>
      </c>
      <c r="CG25" s="14">
        <v>0</v>
      </c>
      <c r="CH25" s="14">
        <v>0</v>
      </c>
      <c r="CI25" s="14">
        <v>0</v>
      </c>
      <c r="CJ25" s="14">
        <v>0</v>
      </c>
      <c r="CK25" s="14">
        <v>0</v>
      </c>
      <c r="CL25" s="14">
        <v>0</v>
      </c>
      <c r="CM25" s="14">
        <v>0</v>
      </c>
      <c r="CN25" s="14">
        <v>1</v>
      </c>
      <c r="CO25" s="14">
        <v>0</v>
      </c>
      <c r="CP25" s="14">
        <v>0</v>
      </c>
      <c r="CQ25" s="14">
        <v>0</v>
      </c>
      <c r="CR25" s="17"/>
      <c r="CS25" s="51">
        <v>3.3</v>
      </c>
      <c r="CT25" s="51">
        <v>6.4</v>
      </c>
      <c r="CU25" s="51">
        <v>6.2</v>
      </c>
      <c r="CV25" s="51">
        <v>5.3</v>
      </c>
      <c r="CW25" s="51">
        <v>5.9</v>
      </c>
      <c r="CX25" s="51">
        <v>6.3</v>
      </c>
      <c r="CY25" s="51">
        <v>1.1000000000000001</v>
      </c>
      <c r="CZ25" s="51">
        <v>5.7</v>
      </c>
      <c r="DA25" s="51">
        <v>6</v>
      </c>
      <c r="DC25" s="9">
        <v>1</v>
      </c>
      <c r="DD25" s="9">
        <f>DD18+5</f>
        <v>8</v>
      </c>
      <c r="DE25" s="9"/>
      <c r="DF25" s="9">
        <v>1</v>
      </c>
      <c r="DG25" s="9">
        <f>DG18+5</f>
        <v>18</v>
      </c>
      <c r="DH25" s="9"/>
      <c r="DI25" s="9"/>
      <c r="DJ25" s="16">
        <v>20</v>
      </c>
      <c r="DK25">
        <v>2</v>
      </c>
      <c r="DL25" s="62">
        <f>SUMIF($D$7:$D$154,$DK19,$BT$7:$BT$154)</f>
        <v>0</v>
      </c>
      <c r="DM25" s="129">
        <f>IF(DL25&gt;45,10000,0)</f>
        <v>0</v>
      </c>
      <c r="DN25" s="139">
        <f>$DJ$19+DK20</f>
        <v>23</v>
      </c>
      <c r="DO25" s="16">
        <f>IF((COUNTIF($DL$18:$DL$22,DN25)+COUNTIF($DL$24:$DL$28,DN25))&gt;1,10000,0)</f>
        <v>0</v>
      </c>
      <c r="DP25" s="62"/>
    </row>
    <row r="26" spans="1:120" s="16" customFormat="1" x14ac:dyDescent="0.25">
      <c r="A26" s="16">
        <v>20</v>
      </c>
      <c r="B26" s="59">
        <f t="shared" si="79"/>
        <v>1</v>
      </c>
      <c r="C26" s="59" t="str">
        <f t="shared" si="72"/>
        <v/>
      </c>
      <c r="D26" s="66">
        <v>0</v>
      </c>
      <c r="E26" s="65">
        <f t="shared" si="73"/>
        <v>0</v>
      </c>
      <c r="F26" s="58">
        <f t="shared" si="44"/>
        <v>0</v>
      </c>
      <c r="G26" s="58">
        <f t="shared" si="45"/>
        <v>0</v>
      </c>
      <c r="H26" s="58" t="str">
        <f t="shared" si="80"/>
        <v/>
      </c>
      <c r="I26" s="58" t="str">
        <f t="shared" si="80"/>
        <v/>
      </c>
      <c r="J26" s="58" t="str">
        <f t="shared" si="80"/>
        <v/>
      </c>
      <c r="K26" s="58" t="str">
        <f t="shared" si="80"/>
        <v/>
      </c>
      <c r="L26" s="58" t="str">
        <f t="shared" si="80"/>
        <v/>
      </c>
      <c r="M26" s="58" t="str">
        <f t="shared" si="80"/>
        <v/>
      </c>
      <c r="N26" s="58" t="str">
        <f t="shared" si="80"/>
        <v/>
      </c>
      <c r="O26" s="58" t="str">
        <f t="shared" si="80"/>
        <v/>
      </c>
      <c r="P26" s="58" t="str">
        <f t="shared" si="80"/>
        <v/>
      </c>
      <c r="Q26" s="58" t="str">
        <f t="shared" si="80"/>
        <v/>
      </c>
      <c r="R26" s="58" t="str">
        <f t="shared" si="81"/>
        <v/>
      </c>
      <c r="S26" s="58" t="str">
        <f t="shared" si="81"/>
        <v/>
      </c>
      <c r="T26" s="58" t="str">
        <f t="shared" si="81"/>
        <v/>
      </c>
      <c r="U26" s="58" t="str">
        <f t="shared" si="81"/>
        <v/>
      </c>
      <c r="V26" s="58" t="str">
        <f t="shared" si="81"/>
        <v/>
      </c>
      <c r="W26" s="58" t="str">
        <f t="shared" si="81"/>
        <v/>
      </c>
      <c r="X26" s="58" t="str">
        <f t="shared" si="81"/>
        <v/>
      </c>
      <c r="Y26" s="58" t="str">
        <f t="shared" si="81"/>
        <v/>
      </c>
      <c r="Z26" s="58" t="str">
        <f t="shared" si="81"/>
        <v/>
      </c>
      <c r="AA26" s="58" t="str">
        <f t="shared" si="81"/>
        <v/>
      </c>
      <c r="AB26" s="68">
        <f t="shared" si="48"/>
        <v>0</v>
      </c>
      <c r="AC26" s="58">
        <f t="shared" ca="1" si="49"/>
        <v>129</v>
      </c>
      <c r="AD26" s="134">
        <f t="shared" ca="1" si="74"/>
        <v>-14.228723404255319</v>
      </c>
      <c r="AE26" s="130">
        <f t="shared" ca="1" si="74"/>
        <v>-14.228723404255319</v>
      </c>
      <c r="AF26" s="130">
        <f t="shared" ca="1" si="74"/>
        <v>-14.228723404255319</v>
      </c>
      <c r="AG26" s="130">
        <f t="shared" ca="1" si="74"/>
        <v>-14.228723404255319</v>
      </c>
      <c r="AH26" s="135">
        <f t="shared" ca="1" si="74"/>
        <v>-14.228723404255319</v>
      </c>
      <c r="AI26" s="122">
        <f t="shared" si="51"/>
        <v>-33.086136260751509</v>
      </c>
      <c r="AJ26" s="16">
        <v>62</v>
      </c>
      <c r="AK26" s="16">
        <f t="shared" si="52"/>
        <v>14</v>
      </c>
      <c r="AL26" s="122">
        <f t="shared" si="53"/>
        <v>14.913863739248493</v>
      </c>
      <c r="AM26" s="122">
        <f t="shared" si="54"/>
        <v>0</v>
      </c>
      <c r="AN26" s="122">
        <f t="shared" si="55"/>
        <v>5.8669081032140392E-2</v>
      </c>
      <c r="AO26" s="122">
        <f t="shared" si="56"/>
        <v>9.1670439112721491E-2</v>
      </c>
      <c r="AP26" s="122">
        <f t="shared" si="57"/>
        <v>0</v>
      </c>
      <c r="AQ26" s="122">
        <f t="shared" si="58"/>
        <v>0</v>
      </c>
      <c r="AR26" s="122">
        <f t="shared" si="59"/>
        <v>2.7730307831597969</v>
      </c>
      <c r="AS26" s="122">
        <f t="shared" si="60"/>
        <v>0</v>
      </c>
      <c r="AT26" s="122">
        <f t="shared" si="61"/>
        <v>0</v>
      </c>
      <c r="AU26" s="122">
        <f t="shared" si="62"/>
        <v>4.4918515165232341E-2</v>
      </c>
      <c r="AV26" s="59">
        <f t="shared" ca="1" si="63"/>
        <v>-14.228723404255319</v>
      </c>
      <c r="AW26" s="16">
        <f>IF(AND('User Input'!$G$6=1,OR(HOUR(Model!BK26)=8,HOUR(Model!BK26)=9)),10,IF(AND('User Input'!$G$6=2,HOUR(Model!BK26)=6),10,0))</f>
        <v>10</v>
      </c>
      <c r="AX26" s="69">
        <f>IF('User Input'!$G$11=4,(Model!DA26-Model!$DA$4)*50,0)+IF('User Input'!$G$11=3,(Model!CV26-Model!$CV$4)*50,0)+IF('User Input'!$G$11=2,(Model!CW26-Model!$CW$4)*50,0)+IF('User Input'!$G$11=1,(Model!CX26-Model!$CX$4)*-25+(Model!CY26-Model!$CY$4)*-25,0)</f>
        <v>-24.228723404255319</v>
      </c>
      <c r="AY26" s="16">
        <f>IF(AND('User Input'!$G$19=0,Model!BG26="M"),-1000,0)+IF(AND('User Input'!$G$20=0,Model!BG26="T"),-1000,0)+IF(AND('User Input'!$G$21=0,OR(Model!BG26="W",BH26="W")),-1000,0)+IF(AND('User Input'!$G$22=0,OR(Model!BG26="R",BH26="R")),-1000,0)</f>
        <v>0</v>
      </c>
      <c r="AZ26" s="16">
        <f ca="1">IF('User Input'!$G$26="NA",0,OFFSET(Model!BN26,1,'User Input'!$G$26)*50)</f>
        <v>0</v>
      </c>
      <c r="BA26" s="16">
        <f ca="1">IF('User Input'!$G$27="NA",0,OFFSET(Model!BN26,1,'User Input'!$G$27)*50)</f>
        <v>0</v>
      </c>
      <c r="BB26" s="14" t="s">
        <v>663</v>
      </c>
      <c r="BC26" s="14" t="s">
        <v>75</v>
      </c>
      <c r="BD26" s="14">
        <f>VLOOKUP(BB26,Size!$A$1:$D$397,4,TRUE)</f>
        <v>62</v>
      </c>
      <c r="BE26" s="14" t="s">
        <v>969</v>
      </c>
      <c r="BF26" s="14">
        <f t="shared" si="64"/>
        <v>1</v>
      </c>
      <c r="BG26" s="15" t="str">
        <f t="shared" si="65"/>
        <v>M</v>
      </c>
      <c r="BH26" s="15" t="str">
        <f t="shared" si="66"/>
        <v/>
      </c>
      <c r="BI26" s="14" t="s">
        <v>970</v>
      </c>
      <c r="BJ26" s="14">
        <f t="shared" si="67"/>
        <v>5</v>
      </c>
      <c r="BK26" s="123" t="str">
        <f t="shared" si="75"/>
        <v>6:00</v>
      </c>
      <c r="BL26" s="14" t="str">
        <f t="shared" si="76"/>
        <v>9:00</v>
      </c>
      <c r="BM26" s="14" t="s">
        <v>661</v>
      </c>
      <c r="BN26" s="14" t="s">
        <v>662</v>
      </c>
      <c r="BO26" s="16">
        <f t="shared" si="68"/>
        <v>10</v>
      </c>
      <c r="BP26" s="16">
        <f t="shared" si="69"/>
        <v>0</v>
      </c>
      <c r="BQ26" s="58">
        <f t="shared" si="70"/>
        <v>5</v>
      </c>
      <c r="BR26" s="16">
        <f t="shared" si="71"/>
        <v>5</v>
      </c>
      <c r="BS26" s="16">
        <f t="shared" si="77"/>
        <v>15</v>
      </c>
      <c r="BT26" s="16">
        <f t="shared" si="78"/>
        <v>0</v>
      </c>
      <c r="BU26" s="14">
        <v>0</v>
      </c>
      <c r="BV26" s="14">
        <v>0</v>
      </c>
      <c r="BW26" s="14">
        <v>0</v>
      </c>
      <c r="BX26" s="14">
        <v>0</v>
      </c>
      <c r="BY26" s="14">
        <v>0</v>
      </c>
      <c r="BZ26" s="14">
        <v>0</v>
      </c>
      <c r="CA26" s="14">
        <v>0</v>
      </c>
      <c r="CB26" s="14">
        <v>0</v>
      </c>
      <c r="CC26" s="14">
        <v>1</v>
      </c>
      <c r="CD26" s="14">
        <v>1</v>
      </c>
      <c r="CE26" s="14">
        <v>0</v>
      </c>
      <c r="CF26" s="14">
        <v>0</v>
      </c>
      <c r="CG26" s="14">
        <v>0</v>
      </c>
      <c r="CH26" s="14">
        <v>0</v>
      </c>
      <c r="CI26" s="14">
        <v>0</v>
      </c>
      <c r="CJ26" s="14">
        <v>0</v>
      </c>
      <c r="CK26" s="14">
        <v>0</v>
      </c>
      <c r="CL26" s="14">
        <v>0</v>
      </c>
      <c r="CM26" s="14">
        <v>0</v>
      </c>
      <c r="CN26" s="14">
        <v>1</v>
      </c>
      <c r="CO26" s="14">
        <v>0</v>
      </c>
      <c r="CP26" s="14">
        <v>0</v>
      </c>
      <c r="CQ26" s="14">
        <v>0</v>
      </c>
      <c r="CR26" s="17"/>
      <c r="CS26" s="51">
        <v>3.3</v>
      </c>
      <c r="CT26" s="51">
        <v>6.4</v>
      </c>
      <c r="CU26" s="51">
        <v>6.2</v>
      </c>
      <c r="CV26" s="51">
        <v>5.3</v>
      </c>
      <c r="CW26" s="51">
        <v>5.9</v>
      </c>
      <c r="CX26" s="51">
        <v>6.3</v>
      </c>
      <c r="CY26" s="51">
        <v>1.1000000000000001</v>
      </c>
      <c r="CZ26" s="51">
        <v>5.7</v>
      </c>
      <c r="DA26" s="51">
        <v>6</v>
      </c>
      <c r="DC26" s="9">
        <v>3</v>
      </c>
      <c r="DD26" s="9">
        <f>DD19+5</f>
        <v>9</v>
      </c>
      <c r="DE26" s="9"/>
      <c r="DF26" s="9">
        <v>3</v>
      </c>
      <c r="DG26" s="9">
        <f>DG19+5</f>
        <v>19</v>
      </c>
      <c r="DH26" s="9"/>
      <c r="DI26" s="9"/>
      <c r="DJ26" s="16">
        <v>30</v>
      </c>
      <c r="DK26" s="16">
        <v>3</v>
      </c>
      <c r="DL26" s="62">
        <f>SUMIF($D$7:$D$154,$DK20,$BT$7:$BT$154)</f>
        <v>41</v>
      </c>
      <c r="DM26" s="129">
        <f>IF(DL26&gt;45,10000,0)</f>
        <v>0</v>
      </c>
      <c r="DN26" s="139">
        <f>$DJ$19+DK21</f>
        <v>24</v>
      </c>
      <c r="DO26" s="16">
        <f>IF((COUNTIF($DL$18:$DL$22,DN26)+COUNTIF($DL$24:$DL$28,DN26))&gt;1,10000,0)</f>
        <v>0</v>
      </c>
      <c r="DP26" s="62"/>
    </row>
    <row r="27" spans="1:120" s="16" customFormat="1" x14ac:dyDescent="0.25">
      <c r="A27" s="16">
        <v>21</v>
      </c>
      <c r="B27" s="59">
        <f t="shared" si="79"/>
        <v>1</v>
      </c>
      <c r="C27" s="59" t="str">
        <f t="shared" si="72"/>
        <v/>
      </c>
      <c r="D27" s="66">
        <v>0</v>
      </c>
      <c r="E27" s="65">
        <f t="shared" si="73"/>
        <v>0</v>
      </c>
      <c r="F27" s="58">
        <f t="shared" si="44"/>
        <v>0</v>
      </c>
      <c r="G27" s="58">
        <f t="shared" si="45"/>
        <v>0</v>
      </c>
      <c r="H27" s="58" t="str">
        <f t="shared" ref="H27:Q36" si="82">IF(OR($F27=H$6,$G27=H$6),$BB27,"")</f>
        <v/>
      </c>
      <c r="I27" s="58" t="str">
        <f t="shared" si="82"/>
        <v/>
      </c>
      <c r="J27" s="58" t="str">
        <f t="shared" si="82"/>
        <v/>
      </c>
      <c r="K27" s="58" t="str">
        <f t="shared" si="82"/>
        <v/>
      </c>
      <c r="L27" s="58" t="str">
        <f t="shared" si="82"/>
        <v/>
      </c>
      <c r="M27" s="58" t="str">
        <f t="shared" si="82"/>
        <v/>
      </c>
      <c r="N27" s="58" t="str">
        <f t="shared" si="82"/>
        <v/>
      </c>
      <c r="O27" s="58" t="str">
        <f t="shared" si="82"/>
        <v/>
      </c>
      <c r="P27" s="58" t="str">
        <f t="shared" si="82"/>
        <v/>
      </c>
      <c r="Q27" s="58" t="str">
        <f t="shared" si="82"/>
        <v/>
      </c>
      <c r="R27" s="58" t="str">
        <f t="shared" ref="R27:AA36" si="83">IF(OR($F27=R$6,$G27=R$6),$BB27,"")</f>
        <v/>
      </c>
      <c r="S27" s="58" t="str">
        <f t="shared" si="83"/>
        <v/>
      </c>
      <c r="T27" s="58" t="str">
        <f t="shared" si="83"/>
        <v/>
      </c>
      <c r="U27" s="58" t="str">
        <f t="shared" si="83"/>
        <v/>
      </c>
      <c r="V27" s="58" t="str">
        <f t="shared" si="83"/>
        <v/>
      </c>
      <c r="W27" s="58" t="str">
        <f t="shared" si="83"/>
        <v/>
      </c>
      <c r="X27" s="58" t="str">
        <f t="shared" si="83"/>
        <v/>
      </c>
      <c r="Y27" s="58" t="str">
        <f t="shared" si="83"/>
        <v/>
      </c>
      <c r="Z27" s="58" t="str">
        <f t="shared" si="83"/>
        <v/>
      </c>
      <c r="AA27" s="58" t="str">
        <f t="shared" si="83"/>
        <v/>
      </c>
      <c r="AB27" s="68">
        <f t="shared" si="48"/>
        <v>0</v>
      </c>
      <c r="AC27" s="58">
        <f t="shared" ca="1" si="49"/>
        <v>71</v>
      </c>
      <c r="AD27" s="134">
        <f t="shared" ca="1" si="74"/>
        <v>38.271276595744666</v>
      </c>
      <c r="AE27" s="130">
        <f t="shared" ca="1" si="74"/>
        <v>38.271276595744666</v>
      </c>
      <c r="AF27" s="130">
        <f t="shared" ca="1" si="74"/>
        <v>38.271276595744666</v>
      </c>
      <c r="AG27" s="130">
        <f t="shared" ca="1" si="74"/>
        <v>38.271276595744666</v>
      </c>
      <c r="AH27" s="135">
        <f t="shared" ca="1" si="74"/>
        <v>38.271276595744666</v>
      </c>
      <c r="AI27" s="122">
        <f t="shared" si="51"/>
        <v>1.7196921684019841</v>
      </c>
      <c r="AJ27" s="16">
        <v>19</v>
      </c>
      <c r="AK27" s="16">
        <f t="shared" si="52"/>
        <v>14</v>
      </c>
      <c r="AL27" s="122">
        <f t="shared" si="53"/>
        <v>6.7196921684019824</v>
      </c>
      <c r="AM27" s="122">
        <f t="shared" si="54"/>
        <v>3.0602082390222524E-2</v>
      </c>
      <c r="AN27" s="122">
        <f t="shared" si="55"/>
        <v>0</v>
      </c>
      <c r="AO27" s="122">
        <f t="shared" si="56"/>
        <v>0</v>
      </c>
      <c r="AP27" s="122">
        <f t="shared" si="57"/>
        <v>0</v>
      </c>
      <c r="AQ27" s="122">
        <f t="shared" si="58"/>
        <v>0</v>
      </c>
      <c r="AR27" s="122">
        <f t="shared" si="59"/>
        <v>0</v>
      </c>
      <c r="AS27" s="122">
        <f t="shared" si="60"/>
        <v>0.66278859212313146</v>
      </c>
      <c r="AT27" s="122">
        <f t="shared" si="61"/>
        <v>0</v>
      </c>
      <c r="AU27" s="122">
        <f t="shared" si="62"/>
        <v>0</v>
      </c>
      <c r="AV27" s="59">
        <f t="shared" ca="1" si="63"/>
        <v>38.271276595744666</v>
      </c>
      <c r="AW27" s="16">
        <f>IF(AND('User Input'!$G$6=1,OR(HOUR(Model!BK27)=8,HOUR(Model!BK27)=9)),10,IF(AND('User Input'!$G$6=2,HOUR(Model!BK27)=6),10,0))</f>
        <v>10</v>
      </c>
      <c r="AX27" s="69">
        <f>IF('User Input'!$G$11=4,(Model!DA27-Model!$DA$4)*50,0)+IF('User Input'!$G$11=3,(Model!CV27-Model!$CV$4)*50,0)+IF('User Input'!$G$11=2,(Model!CW27-Model!$CW$4)*50,0)+IF('User Input'!$G$11=1,(Model!CX27-Model!$CX$4)*-25+(Model!CY27-Model!$CY$4)*-25,0)</f>
        <v>28.27127659574467</v>
      </c>
      <c r="AY27" s="16">
        <f>IF(AND('User Input'!$G$19=0,Model!BG27="M"),-1000,0)+IF(AND('User Input'!$G$20=0,Model!BG27="T"),-1000,0)+IF(AND('User Input'!$G$21=0,OR(Model!BG27="W",BH27="W")),-1000,0)+IF(AND('User Input'!$G$22=0,OR(Model!BG27="R",BH27="R")),-1000,0)</f>
        <v>0</v>
      </c>
      <c r="AZ27" s="16">
        <f ca="1">IF('User Input'!$G$26="NA",0,OFFSET(Model!BN27,1,'User Input'!$G$26)*50)</f>
        <v>0</v>
      </c>
      <c r="BA27" s="16">
        <f ca="1">IF('User Input'!$G$27="NA",0,OFFSET(Model!BN27,1,'User Input'!$G$27)*50)</f>
        <v>0</v>
      </c>
      <c r="BB27" s="14" t="s">
        <v>977</v>
      </c>
      <c r="BC27" s="14" t="s">
        <v>76</v>
      </c>
      <c r="BD27" s="14">
        <f>VLOOKUP(BB27,Size!$A$1:$D$397,4,TRUE)</f>
        <v>19</v>
      </c>
      <c r="BE27" s="14" t="s">
        <v>969</v>
      </c>
      <c r="BF27" s="14">
        <f t="shared" si="64"/>
        <v>1</v>
      </c>
      <c r="BG27" s="15" t="str">
        <f t="shared" si="65"/>
        <v>M</v>
      </c>
      <c r="BH27" s="15" t="str">
        <f t="shared" si="66"/>
        <v/>
      </c>
      <c r="BI27" s="14" t="s">
        <v>970</v>
      </c>
      <c r="BJ27" s="14">
        <f t="shared" si="67"/>
        <v>5</v>
      </c>
      <c r="BK27" s="123" t="str">
        <f t="shared" si="75"/>
        <v>6:00</v>
      </c>
      <c r="BL27" s="14" t="str">
        <f t="shared" si="76"/>
        <v>9:00</v>
      </c>
      <c r="BM27" s="14" t="s">
        <v>978</v>
      </c>
      <c r="BN27" s="14" t="s">
        <v>979</v>
      </c>
      <c r="BO27" s="16">
        <f t="shared" si="68"/>
        <v>10</v>
      </c>
      <c r="BP27" s="16">
        <f t="shared" si="69"/>
        <v>0</v>
      </c>
      <c r="BQ27" s="58">
        <f t="shared" si="70"/>
        <v>5</v>
      </c>
      <c r="BR27" s="16">
        <f t="shared" si="71"/>
        <v>5</v>
      </c>
      <c r="BS27" s="16">
        <f t="shared" si="77"/>
        <v>15</v>
      </c>
      <c r="BT27" s="16">
        <f t="shared" si="78"/>
        <v>0</v>
      </c>
      <c r="BU27" s="14">
        <v>0</v>
      </c>
      <c r="BV27" s="14">
        <v>1</v>
      </c>
      <c r="BW27" s="14">
        <v>0</v>
      </c>
      <c r="BX27" s="14">
        <v>1</v>
      </c>
      <c r="BY27" s="14">
        <v>0</v>
      </c>
      <c r="BZ27" s="14">
        <v>0</v>
      </c>
      <c r="CA27" s="14">
        <v>0</v>
      </c>
      <c r="CB27" s="14">
        <v>0</v>
      </c>
      <c r="CC27" s="14">
        <v>1</v>
      </c>
      <c r="CD27" s="14">
        <v>0</v>
      </c>
      <c r="CE27" s="14">
        <v>0</v>
      </c>
      <c r="CF27" s="14">
        <v>0</v>
      </c>
      <c r="CG27" s="14">
        <v>1</v>
      </c>
      <c r="CH27" s="14">
        <v>0</v>
      </c>
      <c r="CI27" s="14">
        <v>0</v>
      </c>
      <c r="CJ27" s="14">
        <v>0</v>
      </c>
      <c r="CK27" s="14">
        <v>0</v>
      </c>
      <c r="CL27" s="14">
        <v>0</v>
      </c>
      <c r="CM27" s="14">
        <v>0</v>
      </c>
      <c r="CN27" s="14">
        <v>0</v>
      </c>
      <c r="CO27" s="14">
        <v>0</v>
      </c>
      <c r="CP27" s="14">
        <v>0</v>
      </c>
      <c r="CQ27" s="14">
        <v>0</v>
      </c>
      <c r="CR27" s="17"/>
      <c r="CS27" s="51">
        <v>3.5</v>
      </c>
      <c r="CT27" s="51">
        <v>5.5</v>
      </c>
      <c r="CU27" s="51">
        <v>5.5</v>
      </c>
      <c r="CV27" s="51">
        <v>5</v>
      </c>
      <c r="CW27" s="51">
        <v>5.5</v>
      </c>
      <c r="CX27" s="51">
        <v>4.9000000000000004</v>
      </c>
      <c r="CY27" s="51">
        <v>0.4</v>
      </c>
      <c r="CZ27" s="51">
        <v>5.7</v>
      </c>
      <c r="DA27" s="51">
        <v>5.4</v>
      </c>
      <c r="DC27" s="9">
        <v>6</v>
      </c>
      <c r="DD27" s="9">
        <f>DD20+5</f>
        <v>10</v>
      </c>
      <c r="DE27" s="9"/>
      <c r="DF27" s="9">
        <v>6</v>
      </c>
      <c r="DG27" s="9">
        <f>DG20+5</f>
        <v>20</v>
      </c>
      <c r="DH27" s="9"/>
      <c r="DI27" s="9"/>
      <c r="DJ27" s="16">
        <v>40</v>
      </c>
      <c r="DK27" s="16">
        <v>4</v>
      </c>
      <c r="DL27" s="62">
        <f>SUMIF($D$7:$D$154,$DK21,$BT$7:$BT$154)</f>
        <v>0</v>
      </c>
      <c r="DM27" s="129">
        <f>IF(DL27&gt;45,10000,0)</f>
        <v>0</v>
      </c>
      <c r="DN27" s="139">
        <f>$DJ$19+DK22</f>
        <v>25</v>
      </c>
      <c r="DO27" s="16">
        <f>IF((COUNTIF($DL$18:$DL$22,DN27)+COUNTIF($DL$24:$DL$28,DN27))&gt;1,10000,0)</f>
        <v>0</v>
      </c>
      <c r="DP27" s="62"/>
    </row>
    <row r="28" spans="1:120" s="16" customFormat="1" x14ac:dyDescent="0.25">
      <c r="A28" s="16">
        <v>22</v>
      </c>
      <c r="B28" s="59">
        <f t="shared" si="79"/>
        <v>1</v>
      </c>
      <c r="C28" s="59" t="str">
        <f t="shared" si="72"/>
        <v/>
      </c>
      <c r="D28" s="66">
        <v>0</v>
      </c>
      <c r="E28" s="65">
        <f t="shared" si="73"/>
        <v>0</v>
      </c>
      <c r="F28" s="58">
        <f t="shared" si="44"/>
        <v>0</v>
      </c>
      <c r="G28" s="58">
        <f t="shared" si="45"/>
        <v>0</v>
      </c>
      <c r="H28" s="58" t="str">
        <f t="shared" si="82"/>
        <v/>
      </c>
      <c r="I28" s="58" t="str">
        <f t="shared" si="82"/>
        <v/>
      </c>
      <c r="J28" s="58" t="str">
        <f t="shared" si="82"/>
        <v/>
      </c>
      <c r="K28" s="58" t="str">
        <f t="shared" si="82"/>
        <v/>
      </c>
      <c r="L28" s="58" t="str">
        <f t="shared" si="82"/>
        <v/>
      </c>
      <c r="M28" s="58" t="str">
        <f t="shared" si="82"/>
        <v/>
      </c>
      <c r="N28" s="58" t="str">
        <f t="shared" si="82"/>
        <v/>
      </c>
      <c r="O28" s="58" t="str">
        <f t="shared" si="82"/>
        <v/>
      </c>
      <c r="P28" s="58" t="str">
        <f t="shared" si="82"/>
        <v/>
      </c>
      <c r="Q28" s="58" t="str">
        <f t="shared" si="82"/>
        <v/>
      </c>
      <c r="R28" s="58" t="str">
        <f t="shared" si="83"/>
        <v/>
      </c>
      <c r="S28" s="58" t="str">
        <f t="shared" si="83"/>
        <v/>
      </c>
      <c r="T28" s="58" t="str">
        <f t="shared" si="83"/>
        <v/>
      </c>
      <c r="U28" s="58" t="str">
        <f t="shared" si="83"/>
        <v/>
      </c>
      <c r="V28" s="58" t="str">
        <f t="shared" si="83"/>
        <v/>
      </c>
      <c r="W28" s="58" t="str">
        <f t="shared" si="83"/>
        <v/>
      </c>
      <c r="X28" s="58" t="str">
        <f t="shared" si="83"/>
        <v/>
      </c>
      <c r="Y28" s="58" t="str">
        <f t="shared" si="83"/>
        <v/>
      </c>
      <c r="Z28" s="58" t="str">
        <f t="shared" si="83"/>
        <v/>
      </c>
      <c r="AA28" s="58" t="str">
        <f t="shared" si="83"/>
        <v/>
      </c>
      <c r="AB28" s="68">
        <f t="shared" si="48"/>
        <v>0</v>
      </c>
      <c r="AC28" s="58">
        <f t="shared" ca="1" si="49"/>
        <v>95</v>
      </c>
      <c r="AD28" s="134">
        <f t="shared" ca="1" si="74"/>
        <v>20.77127659574467</v>
      </c>
      <c r="AE28" s="130">
        <f t="shared" ca="1" si="74"/>
        <v>20.77127659574467</v>
      </c>
      <c r="AF28" s="130">
        <f t="shared" ca="1" si="74"/>
        <v>20.77127659574467</v>
      </c>
      <c r="AG28" s="130">
        <f t="shared" ca="1" si="74"/>
        <v>20.77127659574467</v>
      </c>
      <c r="AH28" s="135">
        <f t="shared" ca="1" si="74"/>
        <v>20.77127659574467</v>
      </c>
      <c r="AI28" s="122">
        <f t="shared" si="51"/>
        <v>58.925758261656853</v>
      </c>
      <c r="AJ28" s="16">
        <v>14</v>
      </c>
      <c r="AK28" s="16">
        <f t="shared" si="52"/>
        <v>52</v>
      </c>
      <c r="AL28" s="122">
        <f t="shared" si="53"/>
        <v>20.925758261656846</v>
      </c>
      <c r="AM28" s="122">
        <f t="shared" si="54"/>
        <v>0</v>
      </c>
      <c r="AN28" s="122">
        <f t="shared" si="55"/>
        <v>0</v>
      </c>
      <c r="AO28" s="122">
        <f t="shared" si="56"/>
        <v>0</v>
      </c>
      <c r="AP28" s="122">
        <f t="shared" si="57"/>
        <v>0</v>
      </c>
      <c r="AQ28" s="122">
        <f t="shared" si="58"/>
        <v>0</v>
      </c>
      <c r="AR28" s="122">
        <f t="shared" si="59"/>
        <v>0</v>
      </c>
      <c r="AS28" s="122">
        <f t="shared" si="60"/>
        <v>2.0925758261656844</v>
      </c>
      <c r="AT28" s="122">
        <f t="shared" si="61"/>
        <v>0</v>
      </c>
      <c r="AU28" s="122">
        <f t="shared" si="62"/>
        <v>0</v>
      </c>
      <c r="AV28" s="59">
        <f t="shared" ca="1" si="63"/>
        <v>20.77127659574467</v>
      </c>
      <c r="AW28" s="16">
        <f>IF(AND('User Input'!$G$6=1,OR(HOUR(Model!BK28)=8,HOUR(Model!BK28)=9)),10,IF(AND('User Input'!$G$6=2,HOUR(Model!BK28)=6),10,0))</f>
        <v>0</v>
      </c>
      <c r="AX28" s="69">
        <f>IF('User Input'!$G$11=4,(Model!DA28-Model!$DA$4)*50,0)+IF('User Input'!$G$11=3,(Model!CV28-Model!$CV$4)*50,0)+IF('User Input'!$G$11=2,(Model!CW28-Model!$CW$4)*50,0)+IF('User Input'!$G$11=1,(Model!CX28-Model!$CX$4)*-25+(Model!CY28-Model!$CY$4)*-25,0)</f>
        <v>20.77127659574467</v>
      </c>
      <c r="AY28" s="16">
        <f>IF(AND('User Input'!$G$19=0,Model!BG28="M"),-1000,0)+IF(AND('User Input'!$G$20=0,Model!BG28="T"),-1000,0)+IF(AND('User Input'!$G$21=0,OR(Model!BG28="W",BH28="W")),-1000,0)+IF(AND('User Input'!$G$22=0,OR(Model!BG28="R",BH28="R")),-1000,0)</f>
        <v>0</v>
      </c>
      <c r="AZ28" s="16">
        <f ca="1">IF('User Input'!$G$26="NA",0,OFFSET(Model!BN28,1,'User Input'!$G$26)*50)</f>
        <v>0</v>
      </c>
      <c r="BA28" s="16">
        <f ca="1">IF('User Input'!$G$27="NA",0,OFFSET(Model!BN28,1,'User Input'!$G$27)*50)</f>
        <v>0</v>
      </c>
      <c r="BB28" s="14" t="s">
        <v>895</v>
      </c>
      <c r="BC28" s="14" t="s">
        <v>77</v>
      </c>
      <c r="BD28" s="14">
        <f>VLOOKUP(BB28,Size!$A$1:$D$397,4,TRUE)</f>
        <v>14</v>
      </c>
      <c r="BE28" s="14" t="s">
        <v>980</v>
      </c>
      <c r="BF28" s="14">
        <f t="shared" si="64"/>
        <v>2</v>
      </c>
      <c r="BG28" s="15" t="str">
        <f t="shared" si="65"/>
        <v>M</v>
      </c>
      <c r="BH28" s="15" t="str">
        <f t="shared" si="66"/>
        <v>W</v>
      </c>
      <c r="BI28" s="14" t="s">
        <v>983</v>
      </c>
      <c r="BJ28" s="14">
        <f t="shared" si="67"/>
        <v>6</v>
      </c>
      <c r="BK28" s="123" t="str">
        <f t="shared" si="75"/>
        <v>10:30</v>
      </c>
      <c r="BL28" s="14" t="str">
        <f t="shared" si="76"/>
        <v>11:50</v>
      </c>
      <c r="BM28" s="14" t="s">
        <v>896</v>
      </c>
      <c r="BN28" s="14" t="s">
        <v>897</v>
      </c>
      <c r="BO28" s="16">
        <f t="shared" si="68"/>
        <v>10</v>
      </c>
      <c r="BP28" s="16">
        <f t="shared" si="69"/>
        <v>30</v>
      </c>
      <c r="BQ28" s="58">
        <f t="shared" si="70"/>
        <v>2</v>
      </c>
      <c r="BR28" s="16">
        <f t="shared" si="71"/>
        <v>2</v>
      </c>
      <c r="BS28" s="16">
        <f t="shared" si="77"/>
        <v>12</v>
      </c>
      <c r="BT28" s="16">
        <f t="shared" si="78"/>
        <v>32</v>
      </c>
      <c r="BU28" s="14">
        <v>0</v>
      </c>
      <c r="BV28" s="14">
        <v>1</v>
      </c>
      <c r="BW28" s="14">
        <v>0</v>
      </c>
      <c r="BX28" s="14">
        <v>0</v>
      </c>
      <c r="BY28" s="14">
        <v>0</v>
      </c>
      <c r="BZ28" s="14">
        <v>0</v>
      </c>
      <c r="CA28" s="14">
        <v>0</v>
      </c>
      <c r="CB28" s="14">
        <v>0</v>
      </c>
      <c r="CC28" s="14">
        <v>1</v>
      </c>
      <c r="CD28" s="14">
        <v>1</v>
      </c>
      <c r="CE28" s="14">
        <v>0</v>
      </c>
      <c r="CF28" s="14">
        <v>0</v>
      </c>
      <c r="CG28" s="14">
        <v>1</v>
      </c>
      <c r="CH28" s="14">
        <v>0</v>
      </c>
      <c r="CI28" s="14">
        <v>0</v>
      </c>
      <c r="CJ28" s="14">
        <v>0</v>
      </c>
      <c r="CK28" s="14">
        <v>0</v>
      </c>
      <c r="CL28" s="14">
        <v>0</v>
      </c>
      <c r="CM28" s="14">
        <v>0</v>
      </c>
      <c r="CN28" s="14">
        <v>0</v>
      </c>
      <c r="CO28" s="14">
        <v>1</v>
      </c>
      <c r="CP28" s="14">
        <v>0</v>
      </c>
      <c r="CQ28" s="14">
        <v>0</v>
      </c>
      <c r="CR28" s="17"/>
      <c r="CS28" s="51">
        <v>3.3</v>
      </c>
      <c r="CT28" s="51">
        <v>6.1</v>
      </c>
      <c r="CU28" s="51">
        <v>5.5</v>
      </c>
      <c r="CV28" s="51">
        <v>5.3</v>
      </c>
      <c r="CW28" s="51">
        <v>5.7</v>
      </c>
      <c r="CX28" s="51">
        <v>5.4</v>
      </c>
      <c r="CY28" s="51">
        <v>0.2</v>
      </c>
      <c r="CZ28" s="51">
        <v>5.2</v>
      </c>
      <c r="DA28" s="51">
        <v>5.5</v>
      </c>
      <c r="DC28" s="9">
        <v>9</v>
      </c>
      <c r="DD28" s="9">
        <f>DD21+5</f>
        <v>6</v>
      </c>
      <c r="DE28" s="9"/>
      <c r="DF28" s="9">
        <v>9</v>
      </c>
      <c r="DG28" s="9">
        <f>DG21+5</f>
        <v>16</v>
      </c>
      <c r="DH28" s="9"/>
      <c r="DI28" s="9"/>
      <c r="DK28" s="16">
        <v>5</v>
      </c>
      <c r="DL28" s="62">
        <f>SUMIF($D$7:$D$154,$DK22,$BT$7:$BT$154)</f>
        <v>33</v>
      </c>
      <c r="DM28" s="129">
        <f>IF(DL28&gt;45,10000,0)</f>
        <v>0</v>
      </c>
      <c r="DN28" s="139">
        <f>$DJ$20+DK18</f>
        <v>31</v>
      </c>
      <c r="DO28" s="16">
        <f>IF((COUNTIF($DL$18:$DL$22,DN28)+COUNTIF($DL$24:$DL$28,DN28))&gt;1,10000,0)</f>
        <v>0</v>
      </c>
      <c r="DP28" s="62"/>
    </row>
    <row r="29" spans="1:120" s="16" customFormat="1" x14ac:dyDescent="0.25">
      <c r="A29" s="16">
        <v>23</v>
      </c>
      <c r="B29" s="59">
        <f t="shared" si="79"/>
        <v>1</v>
      </c>
      <c r="C29" s="59" t="str">
        <f t="shared" si="72"/>
        <v/>
      </c>
      <c r="D29" s="66">
        <v>0</v>
      </c>
      <c r="E29" s="65">
        <f t="shared" si="73"/>
        <v>0</v>
      </c>
      <c r="F29" s="58">
        <f t="shared" si="44"/>
        <v>0</v>
      </c>
      <c r="G29" s="58">
        <f t="shared" si="45"/>
        <v>0</v>
      </c>
      <c r="H29" s="58" t="str">
        <f t="shared" si="82"/>
        <v/>
      </c>
      <c r="I29" s="58" t="str">
        <f t="shared" si="82"/>
        <v/>
      </c>
      <c r="J29" s="58" t="str">
        <f t="shared" si="82"/>
        <v/>
      </c>
      <c r="K29" s="58" t="str">
        <f t="shared" si="82"/>
        <v/>
      </c>
      <c r="L29" s="58" t="str">
        <f t="shared" si="82"/>
        <v/>
      </c>
      <c r="M29" s="58" t="str">
        <f t="shared" si="82"/>
        <v/>
      </c>
      <c r="N29" s="58" t="str">
        <f t="shared" si="82"/>
        <v/>
      </c>
      <c r="O29" s="58" t="str">
        <f t="shared" si="82"/>
        <v/>
      </c>
      <c r="P29" s="58" t="str">
        <f t="shared" si="82"/>
        <v/>
      </c>
      <c r="Q29" s="58" t="str">
        <f t="shared" si="82"/>
        <v/>
      </c>
      <c r="R29" s="58" t="str">
        <f t="shared" si="83"/>
        <v/>
      </c>
      <c r="S29" s="58" t="str">
        <f t="shared" si="83"/>
        <v/>
      </c>
      <c r="T29" s="58" t="str">
        <f t="shared" si="83"/>
        <v/>
      </c>
      <c r="U29" s="58" t="str">
        <f t="shared" si="83"/>
        <v/>
      </c>
      <c r="V29" s="58" t="str">
        <f t="shared" si="83"/>
        <v/>
      </c>
      <c r="W29" s="58" t="str">
        <f t="shared" si="83"/>
        <v/>
      </c>
      <c r="X29" s="58" t="str">
        <f t="shared" si="83"/>
        <v/>
      </c>
      <c r="Y29" s="58" t="str">
        <f t="shared" si="83"/>
        <v/>
      </c>
      <c r="Z29" s="58" t="str">
        <f t="shared" si="83"/>
        <v/>
      </c>
      <c r="AA29" s="58" t="str">
        <f t="shared" si="83"/>
        <v/>
      </c>
      <c r="AB29" s="68">
        <f t="shared" si="48"/>
        <v>0</v>
      </c>
      <c r="AC29" s="58">
        <f t="shared" ca="1" si="49"/>
        <v>148</v>
      </c>
      <c r="AD29" s="134">
        <f t="shared" ca="1" si="74"/>
        <v>-106.72872340425533</v>
      </c>
      <c r="AE29" s="130">
        <f t="shared" ca="1" si="74"/>
        <v>-106.72872340425533</v>
      </c>
      <c r="AF29" s="130">
        <f t="shared" ca="1" si="74"/>
        <v>-106.72872340425533</v>
      </c>
      <c r="AG29" s="130">
        <f t="shared" ca="1" si="74"/>
        <v>-106.72872340425533</v>
      </c>
      <c r="AH29" s="135">
        <f t="shared" ca="1" si="74"/>
        <v>-106.72872340425533</v>
      </c>
      <c r="AI29" s="122">
        <f t="shared" si="51"/>
        <v>31.971355817111686</v>
      </c>
      <c r="AJ29" s="16">
        <v>39</v>
      </c>
      <c r="AK29" s="16">
        <f t="shared" si="52"/>
        <v>52</v>
      </c>
      <c r="AL29" s="122">
        <f t="shared" si="53"/>
        <v>18.971355817111679</v>
      </c>
      <c r="AM29" s="122">
        <f t="shared" si="54"/>
        <v>0.2412403802625645</v>
      </c>
      <c r="AN29" s="122">
        <f t="shared" si="55"/>
        <v>5.8669081032140392E-2</v>
      </c>
      <c r="AO29" s="122">
        <f t="shared" si="56"/>
        <v>0</v>
      </c>
      <c r="AP29" s="122">
        <f t="shared" si="57"/>
        <v>1.0050248981439753</v>
      </c>
      <c r="AQ29" s="122">
        <f t="shared" si="58"/>
        <v>0.63033046627432243</v>
      </c>
      <c r="AR29" s="122">
        <f t="shared" si="59"/>
        <v>0.51345631507469347</v>
      </c>
      <c r="AS29" s="122">
        <f t="shared" si="60"/>
        <v>0</v>
      </c>
      <c r="AT29" s="122">
        <f t="shared" si="61"/>
        <v>0</v>
      </c>
      <c r="AU29" s="122">
        <f t="shared" si="62"/>
        <v>0</v>
      </c>
      <c r="AV29" s="59">
        <f t="shared" ca="1" si="63"/>
        <v>-106.72872340425533</v>
      </c>
      <c r="AW29" s="16">
        <f>IF(AND('User Input'!$G$6=1,OR(HOUR(Model!BK29)=8,HOUR(Model!BK29)=9)),10,IF(AND('User Input'!$G$6=2,HOUR(Model!BK29)=6),10,0))</f>
        <v>0</v>
      </c>
      <c r="AX29" s="69">
        <f>IF('User Input'!$G$11=4,(Model!DA29-Model!$DA$4)*50,0)+IF('User Input'!$G$11=3,(Model!CV29-Model!$CV$4)*50,0)+IF('User Input'!$G$11=2,(Model!CW29-Model!$CW$4)*50,0)+IF('User Input'!$G$11=1,(Model!CX29-Model!$CX$4)*-25+(Model!CY29-Model!$CY$4)*-25,0)</f>
        <v>-106.72872340425533</v>
      </c>
      <c r="AY29" s="16">
        <f>IF(AND('User Input'!$G$19=0,Model!BG29="M"),-1000,0)+IF(AND('User Input'!$G$20=0,Model!BG29="T"),-1000,0)+IF(AND('User Input'!$G$21=0,OR(Model!BG29="W",BH29="W")),-1000,0)+IF(AND('User Input'!$G$22=0,OR(Model!BG29="R",BH29="R")),-1000,0)</f>
        <v>0</v>
      </c>
      <c r="AZ29" s="16">
        <f ca="1">IF('User Input'!$G$26="NA",0,OFFSET(Model!BN29,1,'User Input'!$G$26)*50)</f>
        <v>0</v>
      </c>
      <c r="BA29" s="16">
        <f ca="1">IF('User Input'!$G$27="NA",0,OFFSET(Model!BN29,1,'User Input'!$G$27)*50)</f>
        <v>0</v>
      </c>
      <c r="BB29" s="14" t="s">
        <v>696</v>
      </c>
      <c r="BC29" s="14" t="s">
        <v>83</v>
      </c>
      <c r="BD29" s="14">
        <f>VLOOKUP(BB29,Size!$A$1:$D$397,4,TRUE)</f>
        <v>39</v>
      </c>
      <c r="BE29" s="14" t="s">
        <v>980</v>
      </c>
      <c r="BF29" s="14">
        <f t="shared" si="64"/>
        <v>2</v>
      </c>
      <c r="BG29" s="15" t="str">
        <f t="shared" si="65"/>
        <v>M</v>
      </c>
      <c r="BH29" s="15" t="str">
        <f t="shared" si="66"/>
        <v>W</v>
      </c>
      <c r="BI29" s="14" t="s">
        <v>1023</v>
      </c>
      <c r="BJ29" s="14">
        <f t="shared" si="67"/>
        <v>5</v>
      </c>
      <c r="BK29" s="123" t="str">
        <f t="shared" si="75"/>
        <v>3:00</v>
      </c>
      <c r="BL29" s="14" t="str">
        <f t="shared" si="76"/>
        <v>4:20</v>
      </c>
      <c r="BM29" s="14" t="s">
        <v>697</v>
      </c>
      <c r="BN29" s="14" t="s">
        <v>698</v>
      </c>
      <c r="BO29" s="16">
        <f t="shared" si="68"/>
        <v>10</v>
      </c>
      <c r="BP29" s="16">
        <f t="shared" si="69"/>
        <v>30</v>
      </c>
      <c r="BQ29" s="58">
        <f t="shared" si="70"/>
        <v>4</v>
      </c>
      <c r="BR29" s="16">
        <f t="shared" si="71"/>
        <v>4</v>
      </c>
      <c r="BS29" s="16">
        <f t="shared" si="77"/>
        <v>14</v>
      </c>
      <c r="BT29" s="16">
        <f t="shared" si="78"/>
        <v>34</v>
      </c>
      <c r="BU29" s="14">
        <v>0</v>
      </c>
      <c r="BV29" s="14">
        <v>0</v>
      </c>
      <c r="BW29" s="14">
        <v>0</v>
      </c>
      <c r="BX29" s="14">
        <v>0</v>
      </c>
      <c r="BY29" s="14">
        <v>1</v>
      </c>
      <c r="BZ29" s="14">
        <v>0</v>
      </c>
      <c r="CA29" s="14">
        <v>0</v>
      </c>
      <c r="CB29" s="14">
        <v>0</v>
      </c>
      <c r="CC29" s="14">
        <v>0</v>
      </c>
      <c r="CD29" s="14">
        <v>0</v>
      </c>
      <c r="CE29" s="14">
        <v>0</v>
      </c>
      <c r="CF29" s="14">
        <v>0</v>
      </c>
      <c r="CG29" s="14">
        <v>0</v>
      </c>
      <c r="CH29" s="14">
        <v>0</v>
      </c>
      <c r="CI29" s="14">
        <v>0</v>
      </c>
      <c r="CJ29" s="14">
        <v>0</v>
      </c>
      <c r="CK29" s="14">
        <v>1</v>
      </c>
      <c r="CL29" s="14">
        <v>0</v>
      </c>
      <c r="CM29" s="14">
        <v>0</v>
      </c>
      <c r="CN29" s="14">
        <v>0</v>
      </c>
      <c r="CO29" s="14">
        <v>0</v>
      </c>
      <c r="CP29" s="14">
        <v>0</v>
      </c>
      <c r="CQ29" s="14">
        <v>0</v>
      </c>
      <c r="CR29" s="17"/>
      <c r="CS29" s="51">
        <v>3.6</v>
      </c>
      <c r="CT29" s="51">
        <v>6.4</v>
      </c>
      <c r="CU29" s="51">
        <v>5.6</v>
      </c>
      <c r="CV29" s="51">
        <v>6.1</v>
      </c>
      <c r="CW29" s="51">
        <v>6.3</v>
      </c>
      <c r="CX29" s="51">
        <v>6</v>
      </c>
      <c r="CY29" s="51">
        <v>4.7</v>
      </c>
      <c r="CZ29" s="51">
        <v>5.7</v>
      </c>
      <c r="DA29" s="51">
        <v>5.6</v>
      </c>
      <c r="DC29" s="9">
        <v>10</v>
      </c>
      <c r="DD29" s="9">
        <f>DD22+5</f>
        <v>7</v>
      </c>
      <c r="DE29" s="9"/>
      <c r="DF29" s="9">
        <v>10</v>
      </c>
      <c r="DG29" s="9">
        <f>DG22+5</f>
        <v>17</v>
      </c>
      <c r="DH29" s="9"/>
      <c r="DI29" s="9"/>
      <c r="DM29" s="139">
        <f>SUM(DM18:DM28)</f>
        <v>0</v>
      </c>
      <c r="DN29" s="139">
        <f>$DJ$20+DK19</f>
        <v>32</v>
      </c>
      <c r="DO29" s="16">
        <f>IF((COUNTIF($DL$18:$DL$22,DN29)+COUNTIF($DL$24:$DL$28,DN29))&gt;1,10000,0)</f>
        <v>0</v>
      </c>
      <c r="DP29" s="62"/>
    </row>
    <row r="30" spans="1:120" s="16" customFormat="1" x14ac:dyDescent="0.25">
      <c r="A30" s="16">
        <v>24</v>
      </c>
      <c r="B30" s="59">
        <f t="shared" si="79"/>
        <v>1</v>
      </c>
      <c r="C30" s="59" t="str">
        <f t="shared" si="72"/>
        <v/>
      </c>
      <c r="D30" s="66">
        <v>0</v>
      </c>
      <c r="E30" s="65">
        <f t="shared" si="73"/>
        <v>0</v>
      </c>
      <c r="F30" s="58">
        <f t="shared" si="44"/>
        <v>0</v>
      </c>
      <c r="G30" s="58">
        <f t="shared" si="45"/>
        <v>0</v>
      </c>
      <c r="H30" s="58" t="str">
        <f t="shared" si="82"/>
        <v/>
      </c>
      <c r="I30" s="58" t="str">
        <f t="shared" si="82"/>
        <v/>
      </c>
      <c r="J30" s="58" t="str">
        <f t="shared" si="82"/>
        <v/>
      </c>
      <c r="K30" s="58" t="str">
        <f t="shared" si="82"/>
        <v/>
      </c>
      <c r="L30" s="58" t="str">
        <f t="shared" si="82"/>
        <v/>
      </c>
      <c r="M30" s="58" t="str">
        <f t="shared" si="82"/>
        <v/>
      </c>
      <c r="N30" s="58" t="str">
        <f t="shared" si="82"/>
        <v/>
      </c>
      <c r="O30" s="58" t="str">
        <f t="shared" si="82"/>
        <v/>
      </c>
      <c r="P30" s="58" t="str">
        <f t="shared" si="82"/>
        <v/>
      </c>
      <c r="Q30" s="58" t="str">
        <f t="shared" si="82"/>
        <v/>
      </c>
      <c r="R30" s="58" t="str">
        <f t="shared" si="83"/>
        <v/>
      </c>
      <c r="S30" s="58" t="str">
        <f t="shared" si="83"/>
        <v/>
      </c>
      <c r="T30" s="58" t="str">
        <f t="shared" si="83"/>
        <v/>
      </c>
      <c r="U30" s="58" t="str">
        <f t="shared" si="83"/>
        <v/>
      </c>
      <c r="V30" s="58" t="str">
        <f t="shared" si="83"/>
        <v/>
      </c>
      <c r="W30" s="58" t="str">
        <f t="shared" si="83"/>
        <v/>
      </c>
      <c r="X30" s="58" t="str">
        <f t="shared" si="83"/>
        <v/>
      </c>
      <c r="Y30" s="58" t="str">
        <f t="shared" si="83"/>
        <v/>
      </c>
      <c r="Z30" s="58" t="str">
        <f t="shared" si="83"/>
        <v/>
      </c>
      <c r="AA30" s="58" t="str">
        <f t="shared" si="83"/>
        <v/>
      </c>
      <c r="AB30" s="68">
        <f t="shared" si="48"/>
        <v>0</v>
      </c>
      <c r="AC30" s="58">
        <f t="shared" ca="1" si="49"/>
        <v>60</v>
      </c>
      <c r="AD30" s="134">
        <f t="shared" ca="1" si="74"/>
        <v>53.271276595744688</v>
      </c>
      <c r="AE30" s="130">
        <f t="shared" ca="1" si="74"/>
        <v>53.271276595744688</v>
      </c>
      <c r="AF30" s="130">
        <f t="shared" ca="1" si="74"/>
        <v>53.271276595744688</v>
      </c>
      <c r="AG30" s="130">
        <f t="shared" ca="1" si="74"/>
        <v>53.271276595744688</v>
      </c>
      <c r="AH30" s="135">
        <f t="shared" ca="1" si="74"/>
        <v>53.271276595744688</v>
      </c>
      <c r="AI30" s="122">
        <f t="shared" si="51"/>
        <v>-25.276278859212304</v>
      </c>
      <c r="AJ30" s="16">
        <v>40</v>
      </c>
      <c r="AK30" s="16">
        <f t="shared" si="52"/>
        <v>14</v>
      </c>
      <c r="AL30" s="122">
        <f t="shared" si="53"/>
        <v>0.72372114078769356</v>
      </c>
      <c r="AM30" s="122">
        <f t="shared" si="54"/>
        <v>0.2412403802625645</v>
      </c>
      <c r="AN30" s="122">
        <f t="shared" si="55"/>
        <v>0</v>
      </c>
      <c r="AO30" s="122">
        <f t="shared" si="56"/>
        <v>0</v>
      </c>
      <c r="AP30" s="122">
        <f t="shared" si="57"/>
        <v>0</v>
      </c>
      <c r="AQ30" s="122">
        <f t="shared" si="58"/>
        <v>0</v>
      </c>
      <c r="AR30" s="122">
        <f t="shared" si="59"/>
        <v>0</v>
      </c>
      <c r="AS30" s="122">
        <f t="shared" si="60"/>
        <v>0</v>
      </c>
      <c r="AT30" s="122">
        <f t="shared" si="61"/>
        <v>0</v>
      </c>
      <c r="AU30" s="122">
        <f t="shared" si="62"/>
        <v>0</v>
      </c>
      <c r="AV30" s="59">
        <f t="shared" ca="1" si="63"/>
        <v>53.271276595744688</v>
      </c>
      <c r="AW30" s="16">
        <f>IF(AND('User Input'!$G$6=1,OR(HOUR(Model!BK30)=8,HOUR(Model!BK30)=9)),10,IF(AND('User Input'!$G$6=2,HOUR(Model!BK30)=6),10,0))</f>
        <v>10</v>
      </c>
      <c r="AX30" s="69">
        <f>IF('User Input'!$G$11=4,(Model!DA30-Model!$DA$4)*50,0)+IF('User Input'!$G$11=3,(Model!CV30-Model!$CV$4)*50,0)+IF('User Input'!$G$11=2,(Model!CW30-Model!$CW$4)*50,0)+IF('User Input'!$G$11=1,(Model!CX30-Model!$CX$4)*-25+(Model!CY30-Model!$CY$4)*-25,0)</f>
        <v>-6.7287234042553132</v>
      </c>
      <c r="AY30" s="16">
        <f>IF(AND('User Input'!$G$19=0,Model!BG30="M"),-1000,0)+IF(AND('User Input'!$G$20=0,Model!BG30="T"),-1000,0)+IF(AND('User Input'!$G$21=0,OR(Model!BG30="W",BH30="W")),-1000,0)+IF(AND('User Input'!$G$22=0,OR(Model!BG30="R",BH30="R")),-1000,0)</f>
        <v>0</v>
      </c>
      <c r="AZ30" s="16">
        <f ca="1">IF('User Input'!$G$26="NA",0,OFFSET(Model!BN30,1,'User Input'!$G$26)*50)</f>
        <v>50</v>
      </c>
      <c r="BA30" s="16">
        <f ca="1">IF('User Input'!$G$27="NA",0,OFFSET(Model!BN30,1,'User Input'!$G$27)*50)</f>
        <v>0</v>
      </c>
      <c r="BB30" s="14" t="s">
        <v>786</v>
      </c>
      <c r="BC30" s="14" t="s">
        <v>84</v>
      </c>
      <c r="BD30" s="14">
        <f>VLOOKUP(BB30,Size!$A$1:$D$397,4,TRUE)</f>
        <v>40</v>
      </c>
      <c r="BE30" s="14" t="s">
        <v>969</v>
      </c>
      <c r="BF30" s="14">
        <f t="shared" si="64"/>
        <v>1</v>
      </c>
      <c r="BG30" s="15" t="str">
        <f t="shared" si="65"/>
        <v>M</v>
      </c>
      <c r="BH30" s="15" t="str">
        <f t="shared" si="66"/>
        <v/>
      </c>
      <c r="BI30" s="14" t="s">
        <v>970</v>
      </c>
      <c r="BJ30" s="14">
        <f t="shared" si="67"/>
        <v>5</v>
      </c>
      <c r="BK30" s="123" t="str">
        <f t="shared" si="75"/>
        <v>6:00</v>
      </c>
      <c r="BL30" s="14" t="str">
        <f t="shared" si="76"/>
        <v>9:00</v>
      </c>
      <c r="BM30" s="14" t="s">
        <v>787</v>
      </c>
      <c r="BN30" s="14" t="s">
        <v>788</v>
      </c>
      <c r="BO30" s="16">
        <f t="shared" si="68"/>
        <v>10</v>
      </c>
      <c r="BP30" s="16">
        <f t="shared" si="69"/>
        <v>0</v>
      </c>
      <c r="BQ30" s="58">
        <f t="shared" si="70"/>
        <v>5</v>
      </c>
      <c r="BR30" s="16">
        <f t="shared" si="71"/>
        <v>5</v>
      </c>
      <c r="BS30" s="16">
        <f t="shared" si="77"/>
        <v>15</v>
      </c>
      <c r="BT30" s="16">
        <f t="shared" si="78"/>
        <v>0</v>
      </c>
      <c r="BU30" s="14">
        <v>0</v>
      </c>
      <c r="BV30" s="14">
        <v>0</v>
      </c>
      <c r="BW30" s="14">
        <v>1</v>
      </c>
      <c r="BX30" s="14">
        <v>0</v>
      </c>
      <c r="BY30" s="14">
        <v>1</v>
      </c>
      <c r="BZ30" s="14">
        <v>0</v>
      </c>
      <c r="CA30" s="14">
        <v>0</v>
      </c>
      <c r="CB30" s="14">
        <v>0</v>
      </c>
      <c r="CC30" s="14">
        <v>0</v>
      </c>
      <c r="CD30" s="14">
        <v>0</v>
      </c>
      <c r="CE30" s="14">
        <v>1</v>
      </c>
      <c r="CF30" s="14">
        <v>0</v>
      </c>
      <c r="CG30" s="14">
        <v>0</v>
      </c>
      <c r="CH30" s="14">
        <v>0</v>
      </c>
      <c r="CI30" s="14">
        <v>0</v>
      </c>
      <c r="CJ30" s="14">
        <v>0</v>
      </c>
      <c r="CK30" s="14">
        <v>1</v>
      </c>
      <c r="CL30" s="14">
        <v>1</v>
      </c>
      <c r="CM30" s="14">
        <v>0</v>
      </c>
      <c r="CN30" s="14">
        <v>0</v>
      </c>
      <c r="CO30" s="14">
        <v>0</v>
      </c>
      <c r="CP30" s="14">
        <v>0</v>
      </c>
      <c r="CQ30" s="14">
        <v>1</v>
      </c>
      <c r="CR30" s="17"/>
      <c r="CS30" s="51">
        <v>3.6</v>
      </c>
      <c r="CT30" s="51">
        <v>6.2</v>
      </c>
      <c r="CU30" s="51">
        <v>5.9</v>
      </c>
      <c r="CV30" s="51">
        <v>5.5</v>
      </c>
      <c r="CW30" s="51">
        <v>6</v>
      </c>
      <c r="CX30" s="51">
        <v>5.6</v>
      </c>
      <c r="CY30" s="51">
        <v>1.1000000000000001</v>
      </c>
      <c r="CZ30" s="51">
        <v>5.4</v>
      </c>
      <c r="DA30" s="51">
        <v>5.4</v>
      </c>
      <c r="DC30" s="9"/>
      <c r="DD30" s="9"/>
      <c r="DE30" s="9"/>
      <c r="DF30" s="9"/>
      <c r="DG30" s="9"/>
      <c r="DH30" s="9"/>
      <c r="DI30" s="9"/>
      <c r="DM30" s="62"/>
      <c r="DN30" s="139">
        <f>$DJ$20+DK20</f>
        <v>33</v>
      </c>
      <c r="DO30" s="16">
        <f>IF((COUNTIF($DL$18:$DL$22,DN30)+COUNTIF($DL$24:$DL$28,DN30))&gt;1,10000,0)</f>
        <v>0</v>
      </c>
      <c r="DP30" s="62"/>
    </row>
    <row r="31" spans="1:120" s="16" customFormat="1" ht="15.75" thickBot="1" x14ac:dyDescent="0.3">
      <c r="A31" s="16">
        <v>25</v>
      </c>
      <c r="B31" s="59">
        <f t="shared" si="79"/>
        <v>1</v>
      </c>
      <c r="C31" s="59" t="str">
        <f t="shared" si="72"/>
        <v/>
      </c>
      <c r="D31" s="66">
        <v>0</v>
      </c>
      <c r="E31" s="65">
        <f t="shared" si="73"/>
        <v>0</v>
      </c>
      <c r="F31" s="58">
        <f t="shared" si="44"/>
        <v>0</v>
      </c>
      <c r="G31" s="58">
        <f t="shared" si="45"/>
        <v>0</v>
      </c>
      <c r="H31" s="58" t="str">
        <f t="shared" si="82"/>
        <v/>
      </c>
      <c r="I31" s="58" t="str">
        <f t="shared" si="82"/>
        <v/>
      </c>
      <c r="J31" s="58" t="str">
        <f t="shared" si="82"/>
        <v/>
      </c>
      <c r="K31" s="58" t="str">
        <f t="shared" si="82"/>
        <v/>
      </c>
      <c r="L31" s="58" t="str">
        <f t="shared" si="82"/>
        <v/>
      </c>
      <c r="M31" s="58" t="str">
        <f t="shared" si="82"/>
        <v/>
      </c>
      <c r="N31" s="58" t="str">
        <f t="shared" si="82"/>
        <v/>
      </c>
      <c r="O31" s="58" t="str">
        <f t="shared" si="82"/>
        <v/>
      </c>
      <c r="P31" s="58" t="str">
        <f t="shared" si="82"/>
        <v/>
      </c>
      <c r="Q31" s="58" t="str">
        <f t="shared" si="82"/>
        <v/>
      </c>
      <c r="R31" s="58" t="str">
        <f t="shared" si="83"/>
        <v/>
      </c>
      <c r="S31" s="58" t="str">
        <f t="shared" si="83"/>
        <v/>
      </c>
      <c r="T31" s="58" t="str">
        <f t="shared" si="83"/>
        <v/>
      </c>
      <c r="U31" s="58" t="str">
        <f t="shared" si="83"/>
        <v/>
      </c>
      <c r="V31" s="58" t="str">
        <f t="shared" si="83"/>
        <v/>
      </c>
      <c r="W31" s="58" t="str">
        <f t="shared" si="83"/>
        <v/>
      </c>
      <c r="X31" s="58" t="str">
        <f t="shared" si="83"/>
        <v/>
      </c>
      <c r="Y31" s="58" t="str">
        <f t="shared" si="83"/>
        <v/>
      </c>
      <c r="Z31" s="58" t="str">
        <f t="shared" si="83"/>
        <v/>
      </c>
      <c r="AA31" s="58" t="str">
        <f t="shared" si="83"/>
        <v/>
      </c>
      <c r="AB31" s="68">
        <f t="shared" si="48"/>
        <v>0</v>
      </c>
      <c r="AC31" s="58">
        <f t="shared" ca="1" si="49"/>
        <v>34</v>
      </c>
      <c r="AD31" s="134">
        <f t="shared" ca="1" si="74"/>
        <v>130.77127659574467</v>
      </c>
      <c r="AE31" s="130">
        <f t="shared" ca="1" si="74"/>
        <v>130.77127659574467</v>
      </c>
      <c r="AF31" s="130">
        <f t="shared" ca="1" si="74"/>
        <v>130.77127659574467</v>
      </c>
      <c r="AG31" s="130">
        <f t="shared" ca="1" si="74"/>
        <v>130.77127659574467</v>
      </c>
      <c r="AH31" s="135">
        <f t="shared" ca="1" si="74"/>
        <v>130.77127659574467</v>
      </c>
      <c r="AI31" s="122">
        <f t="shared" si="51"/>
        <v>12.720778632865503</v>
      </c>
      <c r="AJ31" s="16">
        <v>35</v>
      </c>
      <c r="AK31" s="16">
        <f t="shared" si="52"/>
        <v>14</v>
      </c>
      <c r="AL31" s="122">
        <f t="shared" si="53"/>
        <v>33.720778632865503</v>
      </c>
      <c r="AM31" s="122">
        <f t="shared" si="54"/>
        <v>0.2412403802625645</v>
      </c>
      <c r="AN31" s="122">
        <f t="shared" si="55"/>
        <v>0</v>
      </c>
      <c r="AO31" s="122">
        <f t="shared" si="56"/>
        <v>9.1670439112721491E-2</v>
      </c>
      <c r="AP31" s="122">
        <f t="shared" si="57"/>
        <v>0.13693979176098642</v>
      </c>
      <c r="AQ31" s="122">
        <f t="shared" si="58"/>
        <v>2.6075147125393917E-2</v>
      </c>
      <c r="AR31" s="122">
        <f t="shared" si="59"/>
        <v>0</v>
      </c>
      <c r="AS31" s="122">
        <f t="shared" si="60"/>
        <v>3.1074694431869605</v>
      </c>
      <c r="AT31" s="122">
        <f t="shared" si="61"/>
        <v>0</v>
      </c>
      <c r="AU31" s="122">
        <f t="shared" si="62"/>
        <v>4.4918515165232341E-2</v>
      </c>
      <c r="AV31" s="59">
        <f t="shared" ca="1" si="63"/>
        <v>130.77127659574467</v>
      </c>
      <c r="AW31" s="16">
        <f>IF(AND('User Input'!$G$6=1,OR(HOUR(Model!BK31)=8,HOUR(Model!BK31)=9)),10,IF(AND('User Input'!$G$6=2,HOUR(Model!BK31)=6),10,0))</f>
        <v>10</v>
      </c>
      <c r="AX31" s="69">
        <f>IF('User Input'!$G$11=4,(Model!DA31-Model!$DA$4)*50,0)+IF('User Input'!$G$11=3,(Model!CV31-Model!$CV$4)*50,0)+IF('User Input'!$G$11=2,(Model!CW31-Model!$CW$4)*50,0)+IF('User Input'!$G$11=1,(Model!CX31-Model!$CX$4)*-25+(Model!CY31-Model!$CY$4)*-25,0)</f>
        <v>20.771276595744681</v>
      </c>
      <c r="AY31" s="16">
        <f>IF(AND('User Input'!$G$19=0,Model!BG31="M"),-1000,0)+IF(AND('User Input'!$G$20=0,Model!BG31="T"),-1000,0)+IF(AND('User Input'!$G$21=0,OR(Model!BG31="W",BH31="W")),-1000,0)+IF(AND('User Input'!$G$22=0,OR(Model!BG31="R",BH31="R")),-1000,0)</f>
        <v>0</v>
      </c>
      <c r="AZ31" s="16">
        <f ca="1">IF('User Input'!$G$26="NA",0,OFFSET(Model!BN31,1,'User Input'!$G$26)*50)</f>
        <v>50</v>
      </c>
      <c r="BA31" s="16">
        <f ca="1">IF('User Input'!$G$27="NA",0,OFFSET(Model!BN31,1,'User Input'!$G$27)*50)</f>
        <v>50</v>
      </c>
      <c r="BB31" s="14" t="s">
        <v>745</v>
      </c>
      <c r="BC31" s="14" t="s">
        <v>98</v>
      </c>
      <c r="BD31" s="14">
        <f>VLOOKUP(BB31,Size!$A$1:$D$397,4,TRUE)</f>
        <v>35</v>
      </c>
      <c r="BE31" s="14" t="s">
        <v>969</v>
      </c>
      <c r="BF31" s="14">
        <f t="shared" si="64"/>
        <v>1</v>
      </c>
      <c r="BG31" s="15" t="str">
        <f t="shared" si="65"/>
        <v>M</v>
      </c>
      <c r="BH31" s="15" t="str">
        <f t="shared" si="66"/>
        <v/>
      </c>
      <c r="BI31" s="14" t="s">
        <v>970</v>
      </c>
      <c r="BJ31" s="14">
        <f t="shared" si="67"/>
        <v>5</v>
      </c>
      <c r="BK31" s="123" t="str">
        <f t="shared" si="75"/>
        <v>6:00</v>
      </c>
      <c r="BL31" s="14" t="str">
        <f t="shared" si="76"/>
        <v>9:00</v>
      </c>
      <c r="BM31" s="14" t="s">
        <v>746</v>
      </c>
      <c r="BN31" s="14" t="s">
        <v>747</v>
      </c>
      <c r="BO31" s="16">
        <f t="shared" si="68"/>
        <v>10</v>
      </c>
      <c r="BP31" s="16">
        <f t="shared" si="69"/>
        <v>0</v>
      </c>
      <c r="BQ31" s="58">
        <f t="shared" si="70"/>
        <v>5</v>
      </c>
      <c r="BR31" s="16">
        <f t="shared" si="71"/>
        <v>5</v>
      </c>
      <c r="BS31" s="16">
        <f t="shared" si="77"/>
        <v>15</v>
      </c>
      <c r="BT31" s="16">
        <f t="shared" si="78"/>
        <v>0</v>
      </c>
      <c r="BU31" s="14">
        <v>0</v>
      </c>
      <c r="BV31" s="14">
        <v>0</v>
      </c>
      <c r="BW31" s="14">
        <v>0</v>
      </c>
      <c r="BX31" s="14">
        <v>0</v>
      </c>
      <c r="BY31" s="14">
        <v>0</v>
      </c>
      <c r="BZ31" s="14">
        <v>0</v>
      </c>
      <c r="CA31" s="14">
        <v>0</v>
      </c>
      <c r="CB31" s="14">
        <v>1</v>
      </c>
      <c r="CC31" s="14">
        <v>0</v>
      </c>
      <c r="CD31" s="14">
        <v>0</v>
      </c>
      <c r="CE31" s="14">
        <v>0</v>
      </c>
      <c r="CF31" s="14">
        <v>0</v>
      </c>
      <c r="CG31" s="14">
        <v>0</v>
      </c>
      <c r="CH31" s="14">
        <v>0</v>
      </c>
      <c r="CI31" s="14">
        <v>0</v>
      </c>
      <c r="CJ31" s="14">
        <v>1</v>
      </c>
      <c r="CK31" s="14">
        <v>0</v>
      </c>
      <c r="CL31" s="14">
        <v>0</v>
      </c>
      <c r="CM31" s="14">
        <v>0</v>
      </c>
      <c r="CN31" s="14">
        <v>0</v>
      </c>
      <c r="CO31" s="14">
        <v>1</v>
      </c>
      <c r="CP31" s="14">
        <v>0</v>
      </c>
      <c r="CQ31" s="14">
        <v>0</v>
      </c>
      <c r="CS31" s="50">
        <v>3.6</v>
      </c>
      <c r="CT31" s="50">
        <v>6.2</v>
      </c>
      <c r="CU31" s="50">
        <v>6.2</v>
      </c>
      <c r="CV31" s="50">
        <v>5.9</v>
      </c>
      <c r="CW31" s="50">
        <v>6.1</v>
      </c>
      <c r="CX31" s="50">
        <v>5.5</v>
      </c>
      <c r="CY31" s="50">
        <v>0.1</v>
      </c>
      <c r="CZ31" s="50">
        <v>5.3</v>
      </c>
      <c r="DA31" s="50">
        <v>6</v>
      </c>
      <c r="DB31" s="58"/>
      <c r="DC31" s="43"/>
      <c r="DD31" s="43"/>
      <c r="DE31" s="43"/>
      <c r="DF31" s="9"/>
      <c r="DG31" s="9"/>
      <c r="DH31" s="9"/>
      <c r="DI31" s="9"/>
      <c r="DM31" s="62"/>
      <c r="DN31" s="139">
        <f>$DJ$20+DK21</f>
        <v>34</v>
      </c>
      <c r="DO31" s="16">
        <f>IF((COUNTIF($DL$18:$DL$22,DN31)+COUNTIF($DL$24:$DL$28,DN31))&gt;1,10000,0)</f>
        <v>0</v>
      </c>
      <c r="DP31" s="62"/>
    </row>
    <row r="32" spans="1:120" s="16" customFormat="1" ht="19.5" thickBot="1" x14ac:dyDescent="0.35">
      <c r="A32" s="16">
        <v>26</v>
      </c>
      <c r="B32" s="59">
        <f t="shared" si="79"/>
        <v>1</v>
      </c>
      <c r="C32" s="59">
        <f t="shared" si="72"/>
        <v>5</v>
      </c>
      <c r="D32" s="66">
        <v>5</v>
      </c>
      <c r="E32" s="65">
        <f t="shared" si="73"/>
        <v>1</v>
      </c>
      <c r="F32" s="58">
        <f t="shared" si="44"/>
        <v>0</v>
      </c>
      <c r="G32" s="58">
        <f t="shared" si="45"/>
        <v>0</v>
      </c>
      <c r="H32" s="58" t="str">
        <f t="shared" si="82"/>
        <v/>
      </c>
      <c r="I32" s="58" t="str">
        <f t="shared" si="82"/>
        <v/>
      </c>
      <c r="J32" s="58" t="str">
        <f t="shared" si="82"/>
        <v/>
      </c>
      <c r="K32" s="58" t="str">
        <f t="shared" si="82"/>
        <v/>
      </c>
      <c r="L32" s="58" t="str">
        <f t="shared" si="82"/>
        <v/>
      </c>
      <c r="M32" s="58" t="str">
        <f t="shared" si="82"/>
        <v/>
      </c>
      <c r="N32" s="58" t="str">
        <f t="shared" si="82"/>
        <v/>
      </c>
      <c r="O32" s="58" t="str">
        <f t="shared" si="82"/>
        <v/>
      </c>
      <c r="P32" s="58" t="str">
        <f t="shared" si="82"/>
        <v/>
      </c>
      <c r="Q32" s="58" t="str">
        <f t="shared" si="82"/>
        <v/>
      </c>
      <c r="R32" s="58" t="str">
        <f t="shared" si="83"/>
        <v/>
      </c>
      <c r="S32" s="58" t="str">
        <f t="shared" si="83"/>
        <v/>
      </c>
      <c r="T32" s="58" t="str">
        <f t="shared" si="83"/>
        <v/>
      </c>
      <c r="U32" s="58" t="str">
        <f t="shared" si="83"/>
        <v/>
      </c>
      <c r="V32" s="58" t="str">
        <f t="shared" si="83"/>
        <v/>
      </c>
      <c r="W32" s="58" t="str">
        <f t="shared" si="83"/>
        <v/>
      </c>
      <c r="X32" s="58" t="str">
        <f t="shared" si="83"/>
        <v/>
      </c>
      <c r="Y32" s="58" t="str">
        <f t="shared" si="83"/>
        <v/>
      </c>
      <c r="Z32" s="58" t="str">
        <f t="shared" si="83"/>
        <v/>
      </c>
      <c r="AA32" s="58" t="str">
        <f t="shared" si="83"/>
        <v/>
      </c>
      <c r="AB32" s="68">
        <f t="shared" si="48"/>
        <v>0</v>
      </c>
      <c r="AC32" s="58">
        <f t="shared" ca="1" si="49"/>
        <v>37</v>
      </c>
      <c r="AD32" s="134">
        <f t="shared" ca="1" si="74"/>
        <v>115.77127659574467</v>
      </c>
      <c r="AE32" s="130">
        <f t="shared" ca="1" si="74"/>
        <v>115.77127659574467</v>
      </c>
      <c r="AF32" s="130">
        <f t="shared" ca="1" si="74"/>
        <v>115.77127659574467</v>
      </c>
      <c r="AG32" s="130">
        <f t="shared" ca="1" si="74"/>
        <v>115.77127659574467</v>
      </c>
      <c r="AH32" s="135">
        <f t="shared" ca="1" si="74"/>
        <v>115.77127659574467</v>
      </c>
      <c r="AI32" s="122">
        <f t="shared" si="51"/>
        <v>135.17123494794001</v>
      </c>
      <c r="AJ32" s="16">
        <v>58</v>
      </c>
      <c r="AK32" s="16">
        <f t="shared" si="52"/>
        <v>91.312000000000012</v>
      </c>
      <c r="AL32" s="122">
        <f t="shared" si="53"/>
        <v>101.85923494794</v>
      </c>
      <c r="AM32" s="122">
        <f t="shared" si="54"/>
        <v>0</v>
      </c>
      <c r="AN32" s="122">
        <f t="shared" si="55"/>
        <v>1.4182435491172423</v>
      </c>
      <c r="AO32" s="122">
        <f t="shared" si="56"/>
        <v>2.4576278859212302</v>
      </c>
      <c r="AP32" s="122">
        <f t="shared" si="57"/>
        <v>0.13693979176098642</v>
      </c>
      <c r="AQ32" s="122">
        <f t="shared" si="58"/>
        <v>1.2324581258487903</v>
      </c>
      <c r="AR32" s="122">
        <f t="shared" si="59"/>
        <v>0.16026482571299272</v>
      </c>
      <c r="AS32" s="122">
        <f t="shared" si="60"/>
        <v>5.7372566772295119</v>
      </c>
      <c r="AT32" s="122">
        <f t="shared" si="61"/>
        <v>9.7883657763697174E-2</v>
      </c>
      <c r="AU32" s="122">
        <f t="shared" si="62"/>
        <v>0.71300362154820962</v>
      </c>
      <c r="AV32" s="59">
        <f t="shared" ca="1" si="63"/>
        <v>115.77127659574467</v>
      </c>
      <c r="AW32" s="16">
        <f>IF(AND('User Input'!$G$6=1,OR(HOUR(Model!BK32)=8,HOUR(Model!BK32)=9)),10,IF(AND('User Input'!$G$6=2,HOUR(Model!BK32)=6),10,0))</f>
        <v>0</v>
      </c>
      <c r="AX32" s="69">
        <f>IF('User Input'!$G$11=4,(Model!DA32-Model!$DA$4)*50,0)+IF('User Input'!$G$11=3,(Model!CV32-Model!$CV$4)*50,0)+IF('User Input'!$G$11=2,(Model!CW32-Model!$CW$4)*50,0)+IF('User Input'!$G$11=1,(Model!CX32-Model!$CX$4)*-25+(Model!CY32-Model!$CY$4)*-25,0)</f>
        <v>15.77127659574467</v>
      </c>
      <c r="AY32" s="16">
        <f>IF(AND('User Input'!$G$19=0,Model!BG32="M"),-1000,0)+IF(AND('User Input'!$G$20=0,Model!BG32="T"),-1000,0)+IF(AND('User Input'!$G$21=0,OR(Model!BG32="W",BH32="W")),-1000,0)+IF(AND('User Input'!$G$22=0,OR(Model!BG32="R",BH32="R")),-1000,0)</f>
        <v>0</v>
      </c>
      <c r="AZ32" s="16">
        <f ca="1">IF('User Input'!$G$26="NA",0,OFFSET(Model!BN32,1,'User Input'!$G$26)*50)</f>
        <v>50</v>
      </c>
      <c r="BA32" s="16">
        <f ca="1">IF('User Input'!$G$27="NA",0,OFFSET(Model!BN32,1,'User Input'!$G$27)*50)</f>
        <v>50</v>
      </c>
      <c r="BB32" s="14" t="s">
        <v>769</v>
      </c>
      <c r="BC32" s="14" t="s">
        <v>103</v>
      </c>
      <c r="BD32" s="14">
        <f>VLOOKUP(BB32,Size!$A$1:$D$397,4,TRUE)</f>
        <v>58</v>
      </c>
      <c r="BE32" s="14" t="s">
        <v>980</v>
      </c>
      <c r="BF32" s="14">
        <f t="shared" si="64"/>
        <v>2</v>
      </c>
      <c r="BG32" s="15" t="str">
        <f t="shared" si="65"/>
        <v>M</v>
      </c>
      <c r="BH32" s="15" t="str">
        <f t="shared" si="66"/>
        <v>W</v>
      </c>
      <c r="BI32" s="14" t="s">
        <v>1008</v>
      </c>
      <c r="BJ32" s="14">
        <f t="shared" si="67"/>
        <v>5</v>
      </c>
      <c r="BK32" s="123" t="str">
        <f t="shared" si="75"/>
        <v>1:30</v>
      </c>
      <c r="BL32" s="14" t="str">
        <f t="shared" si="76"/>
        <v>2:50</v>
      </c>
      <c r="BM32" s="14" t="s">
        <v>770</v>
      </c>
      <c r="BN32" s="14" t="s">
        <v>768</v>
      </c>
      <c r="BO32" s="16">
        <f t="shared" si="68"/>
        <v>10</v>
      </c>
      <c r="BP32" s="16">
        <f t="shared" si="69"/>
        <v>30</v>
      </c>
      <c r="BQ32" s="58">
        <f t="shared" si="70"/>
        <v>3</v>
      </c>
      <c r="BR32" s="16">
        <f t="shared" si="71"/>
        <v>3</v>
      </c>
      <c r="BS32" s="16">
        <f t="shared" si="77"/>
        <v>13</v>
      </c>
      <c r="BT32" s="16">
        <f t="shared" si="78"/>
        <v>33</v>
      </c>
      <c r="BU32" s="14">
        <v>0</v>
      </c>
      <c r="BV32" s="14">
        <v>0</v>
      </c>
      <c r="BW32" s="14">
        <v>0</v>
      </c>
      <c r="BX32" s="14">
        <v>0</v>
      </c>
      <c r="BY32" s="14">
        <v>0</v>
      </c>
      <c r="BZ32" s="14">
        <v>0</v>
      </c>
      <c r="CA32" s="14">
        <v>0</v>
      </c>
      <c r="CB32" s="14">
        <v>1</v>
      </c>
      <c r="CC32" s="14">
        <v>0</v>
      </c>
      <c r="CD32" s="14">
        <v>0</v>
      </c>
      <c r="CE32" s="14">
        <v>0</v>
      </c>
      <c r="CF32" s="14">
        <v>0</v>
      </c>
      <c r="CG32" s="14">
        <v>0</v>
      </c>
      <c r="CH32" s="14">
        <v>1</v>
      </c>
      <c r="CI32" s="14">
        <v>0</v>
      </c>
      <c r="CJ32" s="14">
        <v>1</v>
      </c>
      <c r="CK32" s="14">
        <v>0</v>
      </c>
      <c r="CL32" s="14">
        <v>0</v>
      </c>
      <c r="CM32" s="14">
        <v>0</v>
      </c>
      <c r="CN32" s="14">
        <v>0</v>
      </c>
      <c r="CO32" s="14">
        <v>1</v>
      </c>
      <c r="CP32" s="14">
        <v>1</v>
      </c>
      <c r="CQ32" s="14">
        <v>0</v>
      </c>
      <c r="CS32" s="50">
        <v>3.1</v>
      </c>
      <c r="CT32" s="50">
        <v>6.7</v>
      </c>
      <c r="CU32" s="50">
        <v>6.6</v>
      </c>
      <c r="CV32" s="50">
        <v>5.9</v>
      </c>
      <c r="CW32" s="50">
        <v>6.4</v>
      </c>
      <c r="CX32" s="50">
        <v>5.9</v>
      </c>
      <c r="CY32" s="50">
        <v>-0.1</v>
      </c>
      <c r="CZ32" s="50">
        <v>6.1</v>
      </c>
      <c r="DA32" s="50">
        <v>6.2</v>
      </c>
      <c r="DB32" s="96" t="s">
        <v>1126</v>
      </c>
      <c r="DC32" s="97"/>
      <c r="DD32" s="98"/>
      <c r="DE32" s="98"/>
      <c r="DF32" s="98"/>
      <c r="DG32" s="99"/>
      <c r="DH32" s="9"/>
      <c r="DI32" s="9"/>
      <c r="DM32" s="62"/>
      <c r="DN32" s="139">
        <f>$DJ$20+DK22</f>
        <v>35</v>
      </c>
      <c r="DO32" s="16">
        <f>IF((COUNTIF($DL$18:$DL$22,DN32)+COUNTIF($DL$24:$DL$28,DN32))&gt;1,10000,0)</f>
        <v>0</v>
      </c>
      <c r="DP32" s="62"/>
    </row>
    <row r="33" spans="1:120" s="16" customFormat="1" x14ac:dyDescent="0.25">
      <c r="A33" s="16">
        <v>27</v>
      </c>
      <c r="B33" s="59">
        <f t="shared" si="79"/>
        <v>2</v>
      </c>
      <c r="C33" s="59" t="str">
        <f t="shared" si="72"/>
        <v/>
      </c>
      <c r="D33" s="66">
        <v>0</v>
      </c>
      <c r="E33" s="65">
        <f t="shared" si="73"/>
        <v>0</v>
      </c>
      <c r="F33" s="58">
        <f t="shared" si="44"/>
        <v>0</v>
      </c>
      <c r="G33" s="58">
        <f t="shared" si="45"/>
        <v>0</v>
      </c>
      <c r="H33" s="58" t="str">
        <f t="shared" si="82"/>
        <v/>
      </c>
      <c r="I33" s="58" t="str">
        <f t="shared" si="82"/>
        <v/>
      </c>
      <c r="J33" s="58" t="str">
        <f t="shared" si="82"/>
        <v/>
      </c>
      <c r="K33" s="58" t="str">
        <f t="shared" si="82"/>
        <v/>
      </c>
      <c r="L33" s="58" t="str">
        <f t="shared" si="82"/>
        <v/>
      </c>
      <c r="M33" s="58" t="str">
        <f t="shared" si="82"/>
        <v/>
      </c>
      <c r="N33" s="58" t="str">
        <f t="shared" si="82"/>
        <v/>
      </c>
      <c r="O33" s="58" t="str">
        <f t="shared" si="82"/>
        <v/>
      </c>
      <c r="P33" s="58" t="str">
        <f t="shared" si="82"/>
        <v/>
      </c>
      <c r="Q33" s="58" t="str">
        <f t="shared" si="82"/>
        <v/>
      </c>
      <c r="R33" s="58" t="str">
        <f t="shared" si="83"/>
        <v/>
      </c>
      <c r="S33" s="58" t="str">
        <f t="shared" si="83"/>
        <v/>
      </c>
      <c r="T33" s="58" t="str">
        <f t="shared" si="83"/>
        <v/>
      </c>
      <c r="U33" s="58" t="str">
        <f t="shared" si="83"/>
        <v/>
      </c>
      <c r="V33" s="58" t="str">
        <f t="shared" si="83"/>
        <v/>
      </c>
      <c r="W33" s="58" t="str">
        <f t="shared" si="83"/>
        <v/>
      </c>
      <c r="X33" s="58" t="str">
        <f t="shared" si="83"/>
        <v/>
      </c>
      <c r="Y33" s="58" t="str">
        <f t="shared" si="83"/>
        <v/>
      </c>
      <c r="Z33" s="58" t="str">
        <f t="shared" si="83"/>
        <v/>
      </c>
      <c r="AA33" s="58" t="str">
        <f t="shared" si="83"/>
        <v/>
      </c>
      <c r="AB33" s="68">
        <f t="shared" si="48"/>
        <v>0</v>
      </c>
      <c r="AC33" s="58">
        <f t="shared" ca="1" si="49"/>
        <v>36</v>
      </c>
      <c r="AD33" s="134">
        <f t="shared" ca="1" si="74"/>
        <v>115.37647977170282</v>
      </c>
      <c r="AE33" s="130">
        <f t="shared" ca="1" si="74"/>
        <v>99.979403634069868</v>
      </c>
      <c r="AF33" s="130">
        <f t="shared" ca="1" si="74"/>
        <v>98.005419513860531</v>
      </c>
      <c r="AG33" s="130">
        <f t="shared" ca="1" si="74"/>
        <v>97.018427453755848</v>
      </c>
      <c r="AH33" s="135">
        <f t="shared" ca="1" si="74"/>
        <v>96.22883380567211</v>
      </c>
      <c r="AI33" s="122">
        <f t="shared" si="51"/>
        <v>167.05072430964199</v>
      </c>
      <c r="AJ33" s="16">
        <v>58</v>
      </c>
      <c r="AK33" s="16">
        <f t="shared" si="52"/>
        <v>14</v>
      </c>
      <c r="AL33" s="122">
        <f t="shared" si="53"/>
        <v>211.05072430964199</v>
      </c>
      <c r="AM33" s="122">
        <f t="shared" si="54"/>
        <v>0</v>
      </c>
      <c r="AN33" s="122">
        <f t="shared" si="55"/>
        <v>2.2714350384789395</v>
      </c>
      <c r="AO33" s="122">
        <f t="shared" si="56"/>
        <v>3.5491172476233639</v>
      </c>
      <c r="AP33" s="122">
        <f t="shared" si="57"/>
        <v>5.1411951109099618</v>
      </c>
      <c r="AQ33" s="122">
        <f t="shared" si="58"/>
        <v>3.0367134449977131</v>
      </c>
      <c r="AR33" s="122">
        <f t="shared" si="59"/>
        <v>1.8198392937980985</v>
      </c>
      <c r="AS33" s="122">
        <f t="shared" si="60"/>
        <v>4.3223630602082368</v>
      </c>
      <c r="AT33" s="122">
        <f t="shared" si="61"/>
        <v>2.4893730194658414</v>
      </c>
      <c r="AU33" s="122">
        <f t="shared" si="62"/>
        <v>3.2151312811226731</v>
      </c>
      <c r="AV33" s="59">
        <f t="shared" ca="1" si="63"/>
        <v>115.77127659574468</v>
      </c>
      <c r="AW33" s="16">
        <f>IF(AND('User Input'!$G$6=1,OR(HOUR(Model!BK33)=8,HOUR(Model!BK33)=9)),10,IF(AND('User Input'!$G$6=2,HOUR(Model!BK33)=6),10,0))</f>
        <v>10</v>
      </c>
      <c r="AX33" s="69">
        <f>IF('User Input'!$G$11=4,(Model!DA33-Model!$DA$4)*50,0)+IF('User Input'!$G$11=3,(Model!CV33-Model!$CV$4)*50,0)+IF('User Input'!$G$11=2,(Model!CW33-Model!$CW$4)*50,0)+IF('User Input'!$G$11=1,(Model!CX33-Model!$CX$4)*-25+(Model!CY33-Model!$CY$4)*-25,0)</f>
        <v>5.7712765957446752</v>
      </c>
      <c r="AY33" s="16">
        <f>IF(AND('User Input'!$G$19=0,Model!BG33="M"),-1000,0)+IF(AND('User Input'!$G$20=0,Model!BG33="T"),-1000,0)+IF(AND('User Input'!$G$21=0,OR(Model!BG33="W",BH33="W")),-1000,0)+IF(AND('User Input'!$G$22=0,OR(Model!BG33="R",BH33="R")),-1000,0)</f>
        <v>0</v>
      </c>
      <c r="AZ33" s="16">
        <f ca="1">IF('User Input'!$G$26="NA",0,OFFSET(Model!BN33,1,'User Input'!$G$26)*50)</f>
        <v>50</v>
      </c>
      <c r="BA33" s="16">
        <f ca="1">IF('User Input'!$G$27="NA",0,OFFSET(Model!BN33,1,'User Input'!$G$27)*50)</f>
        <v>50</v>
      </c>
      <c r="BB33" s="14" t="s">
        <v>775</v>
      </c>
      <c r="BC33" s="14" t="s">
        <v>103</v>
      </c>
      <c r="BD33" s="14">
        <f>VLOOKUP(BB33,Size!$A$1:$D$397,4,TRUE)</f>
        <v>58</v>
      </c>
      <c r="BE33" s="14" t="s">
        <v>969</v>
      </c>
      <c r="BF33" s="14">
        <f t="shared" si="64"/>
        <v>1</v>
      </c>
      <c r="BG33" s="15" t="str">
        <f t="shared" si="65"/>
        <v>M</v>
      </c>
      <c r="BH33" s="15" t="str">
        <f t="shared" si="66"/>
        <v/>
      </c>
      <c r="BI33" s="14" t="s">
        <v>970</v>
      </c>
      <c r="BJ33" s="14">
        <f t="shared" si="67"/>
        <v>5</v>
      </c>
      <c r="BK33" s="123" t="str">
        <f t="shared" si="75"/>
        <v>6:00</v>
      </c>
      <c r="BL33" s="14" t="str">
        <f t="shared" si="76"/>
        <v>9:00</v>
      </c>
      <c r="BM33" s="14" t="s">
        <v>770</v>
      </c>
      <c r="BN33" s="14" t="s">
        <v>768</v>
      </c>
      <c r="BO33" s="16">
        <f t="shared" si="68"/>
        <v>10</v>
      </c>
      <c r="BP33" s="16">
        <f t="shared" si="69"/>
        <v>0</v>
      </c>
      <c r="BQ33" s="58">
        <f t="shared" si="70"/>
        <v>5</v>
      </c>
      <c r="BR33" s="16">
        <f t="shared" si="71"/>
        <v>5</v>
      </c>
      <c r="BS33" s="16">
        <f t="shared" si="77"/>
        <v>15</v>
      </c>
      <c r="BT33" s="16">
        <f t="shared" si="78"/>
        <v>0</v>
      </c>
      <c r="BU33" s="14">
        <v>0</v>
      </c>
      <c r="BV33" s="14">
        <v>0</v>
      </c>
      <c r="BW33" s="14">
        <v>0</v>
      </c>
      <c r="BX33" s="14">
        <v>0</v>
      </c>
      <c r="BY33" s="14">
        <v>0</v>
      </c>
      <c r="BZ33" s="14">
        <v>0</v>
      </c>
      <c r="CA33" s="14">
        <v>0</v>
      </c>
      <c r="CB33" s="14">
        <v>1</v>
      </c>
      <c r="CC33" s="14">
        <v>0</v>
      </c>
      <c r="CD33" s="14">
        <v>0</v>
      </c>
      <c r="CE33" s="14">
        <v>0</v>
      </c>
      <c r="CF33" s="14">
        <v>0</v>
      </c>
      <c r="CG33" s="14">
        <v>0</v>
      </c>
      <c r="CH33" s="14">
        <v>1</v>
      </c>
      <c r="CI33" s="14">
        <v>0</v>
      </c>
      <c r="CJ33" s="14">
        <v>1</v>
      </c>
      <c r="CK33" s="14">
        <v>0</v>
      </c>
      <c r="CL33" s="14">
        <v>0</v>
      </c>
      <c r="CM33" s="14">
        <v>0</v>
      </c>
      <c r="CN33" s="14">
        <v>0</v>
      </c>
      <c r="CO33" s="14">
        <v>1</v>
      </c>
      <c r="CP33" s="14">
        <v>1</v>
      </c>
      <c r="CQ33" s="14">
        <v>0</v>
      </c>
      <c r="CS33" s="50">
        <v>3.2</v>
      </c>
      <c r="CT33" s="50">
        <v>6.8</v>
      </c>
      <c r="CU33" s="50">
        <v>6.7</v>
      </c>
      <c r="CV33" s="50">
        <v>6.5</v>
      </c>
      <c r="CW33" s="50">
        <v>6.6</v>
      </c>
      <c r="CX33" s="50">
        <v>6.2</v>
      </c>
      <c r="CY33" s="50">
        <v>0</v>
      </c>
      <c r="CZ33" s="50">
        <v>6.5</v>
      </c>
      <c r="DA33" s="50">
        <v>6.5</v>
      </c>
      <c r="DB33" s="93"/>
      <c r="DC33" s="94" t="s">
        <v>257</v>
      </c>
      <c r="DD33" s="94" t="s">
        <v>255</v>
      </c>
      <c r="DE33" s="94" t="s">
        <v>258</v>
      </c>
      <c r="DF33" s="94" t="s">
        <v>721</v>
      </c>
      <c r="DG33" s="95" t="s">
        <v>254</v>
      </c>
      <c r="DH33" s="9"/>
      <c r="DI33" s="9"/>
      <c r="DM33" s="62"/>
      <c r="DN33" s="139">
        <f>$DJ$21+DK18</f>
        <v>41</v>
      </c>
      <c r="DO33" s="16">
        <f>IF((COUNTIF($DL$18:$DL$22,DN33)+COUNTIF($DL$24:$DL$28,DN33))&gt;1,10000,0)</f>
        <v>0</v>
      </c>
      <c r="DP33" s="62"/>
    </row>
    <row r="34" spans="1:120" s="16" customFormat="1" x14ac:dyDescent="0.25">
      <c r="A34" s="16">
        <v>28</v>
      </c>
      <c r="B34" s="59">
        <f t="shared" si="79"/>
        <v>2</v>
      </c>
      <c r="C34" s="59" t="str">
        <f t="shared" si="72"/>
        <v/>
      </c>
      <c r="D34" s="66">
        <v>0</v>
      </c>
      <c r="E34" s="65">
        <f t="shared" si="73"/>
        <v>0</v>
      </c>
      <c r="F34" s="58">
        <f t="shared" si="44"/>
        <v>0</v>
      </c>
      <c r="G34" s="58">
        <f t="shared" si="45"/>
        <v>0</v>
      </c>
      <c r="H34" s="58" t="str">
        <f t="shared" si="82"/>
        <v/>
      </c>
      <c r="I34" s="58" t="str">
        <f t="shared" si="82"/>
        <v/>
      </c>
      <c r="J34" s="58" t="str">
        <f t="shared" si="82"/>
        <v/>
      </c>
      <c r="K34" s="58" t="str">
        <f t="shared" si="82"/>
        <v/>
      </c>
      <c r="L34" s="58" t="str">
        <f t="shared" si="82"/>
        <v/>
      </c>
      <c r="M34" s="58" t="str">
        <f t="shared" si="82"/>
        <v/>
      </c>
      <c r="N34" s="58" t="str">
        <f t="shared" si="82"/>
        <v/>
      </c>
      <c r="O34" s="58" t="str">
        <f t="shared" si="82"/>
        <v/>
      </c>
      <c r="P34" s="58" t="str">
        <f t="shared" si="82"/>
        <v/>
      </c>
      <c r="Q34" s="58" t="str">
        <f t="shared" si="82"/>
        <v/>
      </c>
      <c r="R34" s="58" t="str">
        <f t="shared" si="83"/>
        <v/>
      </c>
      <c r="S34" s="58" t="str">
        <f t="shared" si="83"/>
        <v/>
      </c>
      <c r="T34" s="58" t="str">
        <f t="shared" si="83"/>
        <v/>
      </c>
      <c r="U34" s="58" t="str">
        <f t="shared" si="83"/>
        <v/>
      </c>
      <c r="V34" s="58" t="str">
        <f t="shared" si="83"/>
        <v/>
      </c>
      <c r="W34" s="58" t="str">
        <f t="shared" si="83"/>
        <v/>
      </c>
      <c r="X34" s="58" t="str">
        <f t="shared" si="83"/>
        <v/>
      </c>
      <c r="Y34" s="58" t="str">
        <f t="shared" si="83"/>
        <v/>
      </c>
      <c r="Z34" s="58" t="str">
        <f t="shared" si="83"/>
        <v/>
      </c>
      <c r="AA34" s="58" t="str">
        <f t="shared" si="83"/>
        <v/>
      </c>
      <c r="AB34" s="68">
        <f t="shared" si="48"/>
        <v>0</v>
      </c>
      <c r="AC34" s="58">
        <f t="shared" ca="1" si="49"/>
        <v>62</v>
      </c>
      <c r="AD34" s="134">
        <f t="shared" ca="1" si="74"/>
        <v>50.771276595744681</v>
      </c>
      <c r="AE34" s="130">
        <f t="shared" ca="1" si="74"/>
        <v>50.771276595744681</v>
      </c>
      <c r="AF34" s="130">
        <f t="shared" ca="1" si="74"/>
        <v>50.771276595744681</v>
      </c>
      <c r="AG34" s="130">
        <f t="shared" ca="1" si="74"/>
        <v>50.771276595744681</v>
      </c>
      <c r="AH34" s="135">
        <f t="shared" ca="1" si="74"/>
        <v>50.771276595744681</v>
      </c>
      <c r="AI34" s="122">
        <f t="shared" si="51"/>
        <v>-37.008997283838831</v>
      </c>
      <c r="AJ34" s="16">
        <v>53</v>
      </c>
      <c r="AK34" s="16">
        <f t="shared" si="52"/>
        <v>14</v>
      </c>
      <c r="AL34" s="122">
        <f t="shared" si="53"/>
        <v>1.9910027161611705</v>
      </c>
      <c r="AM34" s="122">
        <f t="shared" si="54"/>
        <v>0.65187867813490685</v>
      </c>
      <c r="AN34" s="122">
        <f t="shared" si="55"/>
        <v>0</v>
      </c>
      <c r="AO34" s="122">
        <f t="shared" si="56"/>
        <v>0</v>
      </c>
      <c r="AP34" s="122">
        <f t="shared" si="57"/>
        <v>0</v>
      </c>
      <c r="AQ34" s="122">
        <f t="shared" si="58"/>
        <v>0</v>
      </c>
      <c r="AR34" s="122">
        <f t="shared" si="59"/>
        <v>7.0733363512899758E-3</v>
      </c>
      <c r="AS34" s="122">
        <f t="shared" si="60"/>
        <v>0</v>
      </c>
      <c r="AT34" s="122">
        <f t="shared" si="61"/>
        <v>0</v>
      </c>
      <c r="AU34" s="122">
        <f t="shared" si="62"/>
        <v>0</v>
      </c>
      <c r="AV34" s="59">
        <f t="shared" ca="1" si="63"/>
        <v>50.771276595744681</v>
      </c>
      <c r="AW34" s="16">
        <f>IF(AND('User Input'!$G$6=1,OR(HOUR(Model!BK34)=8,HOUR(Model!BK34)=9)),10,IF(AND('User Input'!$G$6=2,HOUR(Model!BK34)=6),10,0))</f>
        <v>10</v>
      </c>
      <c r="AX34" s="69">
        <f>IF('User Input'!$G$11=4,(Model!DA34-Model!$DA$4)*50,0)+IF('User Input'!$G$11=3,(Model!CV34-Model!$CV$4)*50,0)+IF('User Input'!$G$11=2,(Model!CW34-Model!$CW$4)*50,0)+IF('User Input'!$G$11=1,(Model!CX34-Model!$CX$4)*-25+(Model!CY34-Model!$CY$4)*-25,0)</f>
        <v>-9.2287234042553159</v>
      </c>
      <c r="AY34" s="16">
        <f>IF(AND('User Input'!$G$19=0,Model!BG34="M"),-1000,0)+IF(AND('User Input'!$G$20=0,Model!BG34="T"),-1000,0)+IF(AND('User Input'!$G$21=0,OR(Model!BG34="W",BH34="W")),-1000,0)+IF(AND('User Input'!$G$22=0,OR(Model!BG34="R",BH34="R")),-1000,0)</f>
        <v>0</v>
      </c>
      <c r="AZ34" s="16">
        <f ca="1">IF('User Input'!$G$26="NA",0,OFFSET(Model!BN34,1,'User Input'!$G$26)*50)</f>
        <v>50</v>
      </c>
      <c r="BA34" s="16">
        <f ca="1">IF('User Input'!$G$27="NA",0,OFFSET(Model!BN34,1,'User Input'!$G$27)*50)</f>
        <v>0</v>
      </c>
      <c r="BB34" s="14" t="s">
        <v>866</v>
      </c>
      <c r="BC34" s="14" t="s">
        <v>105</v>
      </c>
      <c r="BD34" s="14">
        <f>VLOOKUP(BB34,Size!$A$1:$D$397,4,TRUE)</f>
        <v>53</v>
      </c>
      <c r="BE34" s="14" t="s">
        <v>969</v>
      </c>
      <c r="BF34" s="14">
        <f t="shared" ref="BF34:BF61" si="84">LEN(BE34)</f>
        <v>1</v>
      </c>
      <c r="BG34" s="15" t="str">
        <f t="shared" ref="BG34:BG61" si="85">IF(BF34=1,BE34,LEFT(BE34,1))</f>
        <v>M</v>
      </c>
      <c r="BH34" s="15" t="str">
        <f t="shared" ref="BH34:BH61" si="86">IF(BF34=1,"",RIGHT(BE34,1))</f>
        <v/>
      </c>
      <c r="BI34" s="14" t="s">
        <v>970</v>
      </c>
      <c r="BJ34" s="14">
        <f t="shared" ref="BJ34:BJ61" si="87">FIND($BJ$6,BI34)</f>
        <v>5</v>
      </c>
      <c r="BK34" s="123" t="str">
        <f t="shared" si="75"/>
        <v>6:00</v>
      </c>
      <c r="BL34" s="14" t="str">
        <f t="shared" si="76"/>
        <v>9:00</v>
      </c>
      <c r="BM34" s="14" t="s">
        <v>867</v>
      </c>
      <c r="BN34" s="14" t="s">
        <v>865</v>
      </c>
      <c r="BO34" s="16">
        <f t="shared" si="68"/>
        <v>10</v>
      </c>
      <c r="BP34" s="16">
        <f t="shared" si="69"/>
        <v>0</v>
      </c>
      <c r="BQ34" s="58">
        <f t="shared" si="70"/>
        <v>5</v>
      </c>
      <c r="BR34" s="16">
        <f t="shared" si="71"/>
        <v>5</v>
      </c>
      <c r="BS34" s="16">
        <f t="shared" si="77"/>
        <v>15</v>
      </c>
      <c r="BT34" s="16">
        <f t="shared" si="78"/>
        <v>0</v>
      </c>
      <c r="BU34" s="14">
        <v>0</v>
      </c>
      <c r="BV34" s="14">
        <v>0</v>
      </c>
      <c r="BW34" s="14">
        <v>0</v>
      </c>
      <c r="BX34" s="14">
        <v>0</v>
      </c>
      <c r="BY34" s="14">
        <v>0</v>
      </c>
      <c r="BZ34" s="14">
        <v>0</v>
      </c>
      <c r="CA34" s="14">
        <v>0</v>
      </c>
      <c r="CB34" s="14">
        <v>0</v>
      </c>
      <c r="CC34" s="14">
        <v>0</v>
      </c>
      <c r="CD34" s="14">
        <v>0</v>
      </c>
      <c r="CE34" s="14">
        <v>0</v>
      </c>
      <c r="CF34" s="14">
        <v>0</v>
      </c>
      <c r="CG34" s="14">
        <v>0</v>
      </c>
      <c r="CH34" s="14">
        <v>1</v>
      </c>
      <c r="CI34" s="14">
        <v>0</v>
      </c>
      <c r="CJ34" s="14">
        <v>1</v>
      </c>
      <c r="CK34" s="14">
        <v>0</v>
      </c>
      <c r="CL34" s="14">
        <v>0</v>
      </c>
      <c r="CM34" s="14">
        <v>0</v>
      </c>
      <c r="CN34" s="14">
        <v>0</v>
      </c>
      <c r="CO34" s="14">
        <v>0</v>
      </c>
      <c r="CP34" s="14">
        <v>1</v>
      </c>
      <c r="CQ34" s="14">
        <v>0</v>
      </c>
      <c r="CS34" s="50">
        <v>3.7</v>
      </c>
      <c r="CT34" s="50">
        <v>5.5</v>
      </c>
      <c r="CU34" s="50">
        <v>5.6</v>
      </c>
      <c r="CV34" s="50">
        <v>5.4</v>
      </c>
      <c r="CW34" s="50">
        <v>5.6</v>
      </c>
      <c r="CX34" s="50">
        <v>5.8</v>
      </c>
      <c r="CY34" s="50">
        <v>1</v>
      </c>
      <c r="CZ34" s="50">
        <v>5.9</v>
      </c>
      <c r="DA34" s="50">
        <v>5.5</v>
      </c>
      <c r="DB34" s="86">
        <v>1</v>
      </c>
      <c r="DC34" s="87" t="str">
        <f>VLOOKUP($DB34,$D$7:$BN$154,51,0)</f>
        <v xml:space="preserve">ACCT-GB.3149.30 </v>
      </c>
      <c r="DD34" s="87" t="str">
        <f>VLOOKUP($DB34,$D$7:$BN$154,62,0)</f>
        <v>ENTERTAINMENT ACCOUNTING</v>
      </c>
      <c r="DE34" s="87" t="str">
        <f>VLOOKUP($DB34,$D$7:$BN$154,54,0)</f>
        <v>R</v>
      </c>
      <c r="DF34" s="87" t="str">
        <f>VLOOKUP($DB34,$D$7:$BN$154,58,0)</f>
        <v>6:00-9:00</v>
      </c>
      <c r="DG34" s="88" t="str">
        <f>VLOOKUP($DB34,$D$7:$BN$154,63,0)</f>
        <v>Griff, L.</v>
      </c>
      <c r="DH34" s="9"/>
      <c r="DI34" s="9"/>
      <c r="DM34" s="62"/>
      <c r="DN34" s="139">
        <f>$DJ$21+DK19</f>
        <v>42</v>
      </c>
      <c r="DO34" s="16">
        <f>IF((COUNTIF($DL$18:$DL$22,DN34)+COUNTIF($DL$24:$DL$28,DN34))&gt;1,10000,0)</f>
        <v>0</v>
      </c>
      <c r="DP34" s="62"/>
    </row>
    <row r="35" spans="1:120" s="16" customFormat="1" x14ac:dyDescent="0.25">
      <c r="A35" s="16">
        <v>29</v>
      </c>
      <c r="B35" s="59">
        <f t="shared" si="79"/>
        <v>2</v>
      </c>
      <c r="C35" s="59" t="str">
        <f t="shared" si="72"/>
        <v/>
      </c>
      <c r="D35" s="66">
        <v>0</v>
      </c>
      <c r="E35" s="65">
        <f t="shared" si="73"/>
        <v>0</v>
      </c>
      <c r="F35" s="58">
        <f t="shared" si="44"/>
        <v>0</v>
      </c>
      <c r="G35" s="58">
        <f t="shared" si="45"/>
        <v>0</v>
      </c>
      <c r="H35" s="58" t="str">
        <f t="shared" si="82"/>
        <v/>
      </c>
      <c r="I35" s="58" t="str">
        <f t="shared" si="82"/>
        <v/>
      </c>
      <c r="J35" s="58" t="str">
        <f t="shared" si="82"/>
        <v/>
      </c>
      <c r="K35" s="58" t="str">
        <f t="shared" si="82"/>
        <v/>
      </c>
      <c r="L35" s="58" t="str">
        <f t="shared" si="82"/>
        <v/>
      </c>
      <c r="M35" s="58" t="str">
        <f t="shared" si="82"/>
        <v/>
      </c>
      <c r="N35" s="58" t="str">
        <f t="shared" si="82"/>
        <v/>
      </c>
      <c r="O35" s="58" t="str">
        <f t="shared" si="82"/>
        <v/>
      </c>
      <c r="P35" s="58" t="str">
        <f t="shared" si="82"/>
        <v/>
      </c>
      <c r="Q35" s="58" t="str">
        <f t="shared" si="82"/>
        <v/>
      </c>
      <c r="R35" s="58" t="str">
        <f t="shared" si="83"/>
        <v/>
      </c>
      <c r="S35" s="58" t="str">
        <f t="shared" si="83"/>
        <v/>
      </c>
      <c r="T35" s="58" t="str">
        <f t="shared" si="83"/>
        <v/>
      </c>
      <c r="U35" s="58" t="str">
        <f t="shared" si="83"/>
        <v/>
      </c>
      <c r="V35" s="58" t="str">
        <f t="shared" si="83"/>
        <v/>
      </c>
      <c r="W35" s="58" t="str">
        <f t="shared" si="83"/>
        <v/>
      </c>
      <c r="X35" s="58" t="str">
        <f t="shared" si="83"/>
        <v/>
      </c>
      <c r="Y35" s="58" t="str">
        <f t="shared" si="83"/>
        <v/>
      </c>
      <c r="Z35" s="58" t="str">
        <f t="shared" si="83"/>
        <v/>
      </c>
      <c r="AA35" s="58" t="str">
        <f t="shared" si="83"/>
        <v/>
      </c>
      <c r="AB35" s="68">
        <f t="shared" si="48"/>
        <v>0</v>
      </c>
      <c r="AC35" s="58">
        <f t="shared" ca="1" si="49"/>
        <v>55</v>
      </c>
      <c r="AD35" s="134">
        <f t="shared" ca="1" si="74"/>
        <v>58.271276595744688</v>
      </c>
      <c r="AE35" s="130">
        <f t="shared" ca="1" si="74"/>
        <v>58.271276595744688</v>
      </c>
      <c r="AF35" s="130">
        <f t="shared" ca="1" si="74"/>
        <v>58.271276595744688</v>
      </c>
      <c r="AG35" s="130">
        <f t="shared" ca="1" si="74"/>
        <v>58.271276595744688</v>
      </c>
      <c r="AH35" s="135">
        <f t="shared" ca="1" si="74"/>
        <v>58.271276595744688</v>
      </c>
      <c r="AI35" s="122">
        <f t="shared" si="51"/>
        <v>-20.65277274784971</v>
      </c>
      <c r="AJ35" s="16">
        <v>35</v>
      </c>
      <c r="AK35" s="16">
        <f t="shared" si="52"/>
        <v>14</v>
      </c>
      <c r="AL35" s="122">
        <f t="shared" si="53"/>
        <v>0.34722725215029004</v>
      </c>
      <c r="AM35" s="122">
        <f t="shared" si="54"/>
        <v>0</v>
      </c>
      <c r="AN35" s="122">
        <f t="shared" si="55"/>
        <v>0.31186057039384019</v>
      </c>
      <c r="AO35" s="122">
        <f t="shared" si="56"/>
        <v>0</v>
      </c>
      <c r="AP35" s="122">
        <f t="shared" si="57"/>
        <v>0</v>
      </c>
      <c r="AQ35" s="122">
        <f t="shared" si="58"/>
        <v>0</v>
      </c>
      <c r="AR35" s="122">
        <f t="shared" si="59"/>
        <v>7.0733363512899758E-3</v>
      </c>
      <c r="AS35" s="122">
        <f t="shared" si="60"/>
        <v>0</v>
      </c>
      <c r="AT35" s="122">
        <f t="shared" si="61"/>
        <v>0</v>
      </c>
      <c r="AU35" s="122">
        <f t="shared" si="62"/>
        <v>0</v>
      </c>
      <c r="AV35" s="59">
        <f t="shared" ca="1" si="63"/>
        <v>58.271276595744688</v>
      </c>
      <c r="AW35" s="16">
        <f>IF(AND('User Input'!$G$6=1,OR(HOUR(Model!BK35)=8,HOUR(Model!BK35)=9)),10,IF(AND('User Input'!$G$6=2,HOUR(Model!BK35)=6),10,0))</f>
        <v>10</v>
      </c>
      <c r="AX35" s="69">
        <f>IF('User Input'!$G$11=4,(Model!DA35-Model!$DA$4)*50,0)+IF('User Input'!$G$11=3,(Model!CV35-Model!$CV$4)*50,0)+IF('User Input'!$G$11=2,(Model!CW35-Model!$CW$4)*50,0)+IF('User Input'!$G$11=1,(Model!CX35-Model!$CX$4)*-25+(Model!CY35-Model!$CY$4)*-25,0)</f>
        <v>-1.7287234042553141</v>
      </c>
      <c r="AY35" s="16">
        <f>IF(AND('User Input'!$G$19=0,Model!BG35="M"),-1000,0)+IF(AND('User Input'!$G$20=0,Model!BG35="T"),-1000,0)+IF(AND('User Input'!$G$21=0,OR(Model!BG35="W",BH35="W")),-1000,0)+IF(AND('User Input'!$G$22=0,OR(Model!BG35="R",BH35="R")),-1000,0)</f>
        <v>0</v>
      </c>
      <c r="AZ35" s="16">
        <f ca="1">IF('User Input'!$G$26="NA",0,OFFSET(Model!BN35,1,'User Input'!$G$26)*50)</f>
        <v>50</v>
      </c>
      <c r="BA35" s="16">
        <f ca="1">IF('User Input'!$G$27="NA",0,OFFSET(Model!BN35,1,'User Input'!$G$27)*50)</f>
        <v>0</v>
      </c>
      <c r="BB35" s="14" t="s">
        <v>759</v>
      </c>
      <c r="BC35" s="14" t="s">
        <v>109</v>
      </c>
      <c r="BD35" s="14">
        <f>VLOOKUP(BB35,Size!$A$1:$D$397,4,TRUE)</f>
        <v>35</v>
      </c>
      <c r="BE35" s="14" t="s">
        <v>969</v>
      </c>
      <c r="BF35" s="14">
        <f t="shared" si="84"/>
        <v>1</v>
      </c>
      <c r="BG35" s="15" t="str">
        <f t="shared" si="85"/>
        <v>M</v>
      </c>
      <c r="BH35" s="15" t="str">
        <f t="shared" si="86"/>
        <v/>
      </c>
      <c r="BI35" s="14" t="s">
        <v>970</v>
      </c>
      <c r="BJ35" s="14">
        <f t="shared" si="87"/>
        <v>5</v>
      </c>
      <c r="BK35" s="123" t="str">
        <f t="shared" si="75"/>
        <v>6:00</v>
      </c>
      <c r="BL35" s="14" t="str">
        <f t="shared" si="76"/>
        <v>9:00</v>
      </c>
      <c r="BM35" s="14" t="s">
        <v>757</v>
      </c>
      <c r="BN35" s="14" t="s">
        <v>758</v>
      </c>
      <c r="BO35" s="16">
        <f t="shared" si="68"/>
        <v>10</v>
      </c>
      <c r="BP35" s="16">
        <f t="shared" si="69"/>
        <v>0</v>
      </c>
      <c r="BQ35" s="58">
        <f t="shared" si="70"/>
        <v>5</v>
      </c>
      <c r="BR35" s="16">
        <f t="shared" si="71"/>
        <v>5</v>
      </c>
      <c r="BS35" s="16">
        <f t="shared" si="77"/>
        <v>15</v>
      </c>
      <c r="BT35" s="16">
        <f t="shared" si="78"/>
        <v>0</v>
      </c>
      <c r="BU35" s="14">
        <v>0</v>
      </c>
      <c r="BV35" s="14">
        <v>0</v>
      </c>
      <c r="BW35" s="14">
        <v>0</v>
      </c>
      <c r="BX35" s="14">
        <v>0</v>
      </c>
      <c r="BY35" s="14">
        <v>0</v>
      </c>
      <c r="BZ35" s="14">
        <v>0</v>
      </c>
      <c r="CA35" s="14">
        <v>0</v>
      </c>
      <c r="CB35" s="14">
        <v>0</v>
      </c>
      <c r="CC35" s="14">
        <v>0</v>
      </c>
      <c r="CD35" s="14">
        <v>0</v>
      </c>
      <c r="CE35" s="14">
        <v>0</v>
      </c>
      <c r="CF35" s="14">
        <v>0</v>
      </c>
      <c r="CG35" s="14">
        <v>0</v>
      </c>
      <c r="CH35" s="14">
        <v>0</v>
      </c>
      <c r="CI35" s="14">
        <v>0</v>
      </c>
      <c r="CJ35" s="14">
        <v>1</v>
      </c>
      <c r="CK35" s="14">
        <v>0</v>
      </c>
      <c r="CL35" s="14">
        <v>0</v>
      </c>
      <c r="CM35" s="14">
        <v>0</v>
      </c>
      <c r="CN35" s="14">
        <v>0</v>
      </c>
      <c r="CO35" s="14">
        <v>0</v>
      </c>
      <c r="CP35" s="14">
        <v>1</v>
      </c>
      <c r="CQ35" s="14">
        <v>0</v>
      </c>
      <c r="CS35" s="50">
        <v>3.3</v>
      </c>
      <c r="CT35" s="50">
        <v>6.5</v>
      </c>
      <c r="CU35" s="50">
        <v>5.8</v>
      </c>
      <c r="CV35" s="50">
        <v>5.6</v>
      </c>
      <c r="CW35" s="50">
        <v>5.8</v>
      </c>
      <c r="CX35" s="50">
        <v>5.8</v>
      </c>
      <c r="CY35" s="50">
        <v>0.7</v>
      </c>
      <c r="CZ35" s="50">
        <v>6</v>
      </c>
      <c r="DA35" s="50">
        <v>5.7</v>
      </c>
      <c r="DB35" s="89">
        <v>2</v>
      </c>
      <c r="DC35" s="87" t="str">
        <f t="shared" ref="DC35:DC38" si="88">VLOOKUP($DB35,$D$7:$BN$154,51,0)</f>
        <v xml:space="preserve">ECON-GB.2358.30 </v>
      </c>
      <c r="DD35" s="87" t="str">
        <f t="shared" ref="DD35:DD38" si="89">VLOOKUP($DB35,$D$7:$BN$154,62,0)</f>
        <v>GLBL ECONMC TRENDS&amp;POLICY</v>
      </c>
      <c r="DE35" s="87" t="str">
        <f t="shared" ref="DE35:DE38" si="90">VLOOKUP($DB35,$D$7:$BN$154,54,0)</f>
        <v>T</v>
      </c>
      <c r="DF35" s="87" t="str">
        <f t="shared" ref="DF35:DF38" si="91">VLOOKUP($DB35,$D$7:$BN$154,58,0)</f>
        <v>6:00-9:00</v>
      </c>
      <c r="DG35" s="88" t="str">
        <f t="shared" ref="DG35:DG38" si="92">VLOOKUP($DB35,$D$7:$BN$154,63,0)</f>
        <v>Clementi, G.</v>
      </c>
      <c r="DH35" s="9"/>
      <c r="DI35" s="9"/>
      <c r="DM35" s="62"/>
      <c r="DN35" s="139">
        <f>$DJ$21+DK20</f>
        <v>43</v>
      </c>
      <c r="DO35" s="16">
        <f>IF((COUNTIF($DL$18:$DL$22,DN35)+COUNTIF($DL$24:$DL$28,DN35))&gt;1,10000,0)</f>
        <v>0</v>
      </c>
      <c r="DP35" s="62"/>
    </row>
    <row r="36" spans="1:120" s="16" customFormat="1" x14ac:dyDescent="0.25">
      <c r="A36" s="16">
        <v>30</v>
      </c>
      <c r="B36" s="59">
        <f t="shared" si="79"/>
        <v>2</v>
      </c>
      <c r="C36" s="59" t="str">
        <f t="shared" si="72"/>
        <v/>
      </c>
      <c r="D36" s="66">
        <v>0</v>
      </c>
      <c r="E36" s="65">
        <f t="shared" si="73"/>
        <v>0</v>
      </c>
      <c r="F36" s="58">
        <f t="shared" si="44"/>
        <v>0</v>
      </c>
      <c r="G36" s="58">
        <f t="shared" si="45"/>
        <v>0</v>
      </c>
      <c r="H36" s="58" t="str">
        <f t="shared" si="82"/>
        <v/>
      </c>
      <c r="I36" s="58" t="str">
        <f t="shared" si="82"/>
        <v/>
      </c>
      <c r="J36" s="58" t="str">
        <f t="shared" si="82"/>
        <v/>
      </c>
      <c r="K36" s="58" t="str">
        <f t="shared" si="82"/>
        <v/>
      </c>
      <c r="L36" s="58" t="str">
        <f t="shared" si="82"/>
        <v/>
      </c>
      <c r="M36" s="58" t="str">
        <f t="shared" si="82"/>
        <v/>
      </c>
      <c r="N36" s="58" t="str">
        <f t="shared" si="82"/>
        <v/>
      </c>
      <c r="O36" s="58" t="str">
        <f t="shared" si="82"/>
        <v/>
      </c>
      <c r="P36" s="58" t="str">
        <f t="shared" si="82"/>
        <v/>
      </c>
      <c r="Q36" s="58" t="str">
        <f t="shared" si="82"/>
        <v/>
      </c>
      <c r="R36" s="58" t="str">
        <f t="shared" si="83"/>
        <v/>
      </c>
      <c r="S36" s="58" t="str">
        <f t="shared" si="83"/>
        <v/>
      </c>
      <c r="T36" s="58" t="str">
        <f t="shared" si="83"/>
        <v/>
      </c>
      <c r="U36" s="58" t="str">
        <f t="shared" si="83"/>
        <v/>
      </c>
      <c r="V36" s="58" t="str">
        <f t="shared" si="83"/>
        <v/>
      </c>
      <c r="W36" s="58" t="str">
        <f t="shared" si="83"/>
        <v/>
      </c>
      <c r="X36" s="58" t="str">
        <f t="shared" si="83"/>
        <v/>
      </c>
      <c r="Y36" s="58" t="str">
        <f t="shared" si="83"/>
        <v/>
      </c>
      <c r="Z36" s="58" t="str">
        <f t="shared" si="83"/>
        <v/>
      </c>
      <c r="AA36" s="58" t="str">
        <f t="shared" si="83"/>
        <v/>
      </c>
      <c r="AB36" s="68">
        <f t="shared" si="48"/>
        <v>0</v>
      </c>
      <c r="AC36" s="58">
        <f t="shared" ca="1" si="49"/>
        <v>44</v>
      </c>
      <c r="AD36" s="134">
        <f t="shared" ca="1" si="74"/>
        <v>78.271276595744681</v>
      </c>
      <c r="AE36" s="130">
        <f t="shared" ca="1" si="74"/>
        <v>78.271276595744681</v>
      </c>
      <c r="AF36" s="130">
        <f t="shared" ca="1" si="74"/>
        <v>78.271276595744681</v>
      </c>
      <c r="AG36" s="130">
        <f t="shared" ca="1" si="74"/>
        <v>78.271276595744681</v>
      </c>
      <c r="AH36" s="135">
        <f t="shared" ca="1" si="74"/>
        <v>78.271276595744681</v>
      </c>
      <c r="AI36" s="122">
        <f t="shared" si="51"/>
        <v>95.535630602082392</v>
      </c>
      <c r="AJ36" s="16">
        <v>39</v>
      </c>
      <c r="AK36" s="16">
        <f t="shared" si="52"/>
        <v>91.312000000000012</v>
      </c>
      <c r="AL36" s="122">
        <f t="shared" si="53"/>
        <v>43.223630602082366</v>
      </c>
      <c r="AM36" s="122">
        <f t="shared" si="54"/>
        <v>0</v>
      </c>
      <c r="AN36" s="122">
        <f t="shared" si="55"/>
        <v>0</v>
      </c>
      <c r="AO36" s="122">
        <f t="shared" si="56"/>
        <v>0</v>
      </c>
      <c r="AP36" s="122">
        <f t="shared" si="57"/>
        <v>0</v>
      </c>
      <c r="AQ36" s="122">
        <f t="shared" si="58"/>
        <v>0</v>
      </c>
      <c r="AR36" s="122">
        <f t="shared" si="59"/>
        <v>0</v>
      </c>
      <c r="AS36" s="122">
        <f t="shared" si="60"/>
        <v>4.3223630602082368</v>
      </c>
      <c r="AT36" s="122">
        <f t="shared" si="61"/>
        <v>0</v>
      </c>
      <c r="AU36" s="122">
        <f t="shared" si="62"/>
        <v>0</v>
      </c>
      <c r="AV36" s="59">
        <f t="shared" ca="1" si="63"/>
        <v>78.271276595744681</v>
      </c>
      <c r="AW36" s="16">
        <f>IF(AND('User Input'!$G$6=1,OR(HOUR(Model!BK36)=8,HOUR(Model!BK36)=9)),10,IF(AND('User Input'!$G$6=2,HOUR(Model!BK36)=6),10,0))</f>
        <v>0</v>
      </c>
      <c r="AX36" s="69">
        <f>IF('User Input'!$G$11=4,(Model!DA36-Model!$DA$4)*50,0)+IF('User Input'!$G$11=3,(Model!CV36-Model!$CV$4)*50,0)+IF('User Input'!$G$11=2,(Model!CW36-Model!$CW$4)*50,0)+IF('User Input'!$G$11=1,(Model!CX36-Model!$CX$4)*-25+(Model!CY36-Model!$CY$4)*-25,0)</f>
        <v>28.271276595744684</v>
      </c>
      <c r="AY36" s="16">
        <f>IF(AND('User Input'!$G$19=0,Model!BG36="M"),-1000,0)+IF(AND('User Input'!$G$20=0,Model!BG36="T"),-1000,0)+IF(AND('User Input'!$G$21=0,OR(Model!BG36="W",BH36="W")),-1000,0)+IF(AND('User Input'!$G$22=0,OR(Model!BG36="R",BH36="R")),-1000,0)</f>
        <v>0</v>
      </c>
      <c r="AZ36" s="16">
        <f ca="1">IF('User Input'!$G$26="NA",0,OFFSET(Model!BN36,1,'User Input'!$G$26)*50)</f>
        <v>50</v>
      </c>
      <c r="BA36" s="16">
        <f ca="1">IF('User Input'!$G$27="NA",0,OFFSET(Model!BN36,1,'User Input'!$G$27)*50)</f>
        <v>0</v>
      </c>
      <c r="BB36" s="14" t="s">
        <v>656</v>
      </c>
      <c r="BC36" s="14" t="s">
        <v>110</v>
      </c>
      <c r="BD36" s="14">
        <f>VLOOKUP(BB36,Size!$A$1:$D$397,4,TRUE)</f>
        <v>39</v>
      </c>
      <c r="BE36" s="14" t="s">
        <v>969</v>
      </c>
      <c r="BF36" s="14">
        <f t="shared" si="84"/>
        <v>1</v>
      </c>
      <c r="BG36" s="15" t="str">
        <f t="shared" si="85"/>
        <v>M</v>
      </c>
      <c r="BH36" s="15" t="str">
        <f t="shared" si="86"/>
        <v/>
      </c>
      <c r="BI36" s="14" t="s">
        <v>832</v>
      </c>
      <c r="BJ36" s="14">
        <f t="shared" si="87"/>
        <v>5</v>
      </c>
      <c r="BK36" s="123" t="str">
        <f t="shared" si="75"/>
        <v>1:30</v>
      </c>
      <c r="BL36" s="14" t="str">
        <f t="shared" si="76"/>
        <v>4:20</v>
      </c>
      <c r="BM36" s="14" t="s">
        <v>657</v>
      </c>
      <c r="BN36" s="14" t="s">
        <v>658</v>
      </c>
      <c r="BO36" s="16">
        <f t="shared" si="68"/>
        <v>10</v>
      </c>
      <c r="BP36" s="16">
        <f t="shared" si="69"/>
        <v>0</v>
      </c>
      <c r="BQ36" s="58">
        <f t="shared" si="70"/>
        <v>3</v>
      </c>
      <c r="BR36" s="16">
        <f t="shared" si="71"/>
        <v>4</v>
      </c>
      <c r="BS36" s="16">
        <f t="shared" si="77"/>
        <v>13</v>
      </c>
      <c r="BT36" s="16">
        <f t="shared" si="78"/>
        <v>14</v>
      </c>
      <c r="BU36" s="14">
        <v>0</v>
      </c>
      <c r="BV36" s="14">
        <v>0</v>
      </c>
      <c r="BW36" s="14">
        <v>0</v>
      </c>
      <c r="BX36" s="14">
        <v>0</v>
      </c>
      <c r="BY36" s="14">
        <v>0</v>
      </c>
      <c r="BZ36" s="14">
        <v>1</v>
      </c>
      <c r="CA36" s="14">
        <v>0</v>
      </c>
      <c r="CB36" s="14">
        <v>0</v>
      </c>
      <c r="CC36" s="14">
        <v>0</v>
      </c>
      <c r="CD36" s="14">
        <v>0</v>
      </c>
      <c r="CE36" s="14">
        <v>0</v>
      </c>
      <c r="CF36" s="14">
        <v>0</v>
      </c>
      <c r="CG36" s="14">
        <v>0</v>
      </c>
      <c r="CH36" s="14">
        <v>0</v>
      </c>
      <c r="CI36" s="14">
        <v>0</v>
      </c>
      <c r="CJ36" s="14">
        <v>1</v>
      </c>
      <c r="CK36" s="14">
        <v>0</v>
      </c>
      <c r="CL36" s="14">
        <v>0</v>
      </c>
      <c r="CM36" s="14">
        <v>0</v>
      </c>
      <c r="CN36" s="14">
        <v>0</v>
      </c>
      <c r="CO36" s="14">
        <v>0</v>
      </c>
      <c r="CP36" s="14">
        <v>1</v>
      </c>
      <c r="CQ36" s="14">
        <v>0</v>
      </c>
      <c r="CS36" s="50">
        <v>3.4</v>
      </c>
      <c r="CT36" s="50">
        <v>5.7</v>
      </c>
      <c r="CU36" s="50">
        <v>5.0999999999999996</v>
      </c>
      <c r="CV36" s="50">
        <v>4.8</v>
      </c>
      <c r="CW36" s="50">
        <v>5.2</v>
      </c>
      <c r="CX36" s="50">
        <v>5.3</v>
      </c>
      <c r="CY36" s="50">
        <v>0</v>
      </c>
      <c r="CZ36" s="50">
        <v>5</v>
      </c>
      <c r="DA36" s="50">
        <v>5.2</v>
      </c>
      <c r="DB36" s="86">
        <v>3</v>
      </c>
      <c r="DC36" s="87" t="str">
        <f t="shared" si="88"/>
        <v xml:space="preserve">FINC-GB.3333.20 </v>
      </c>
      <c r="DD36" s="87" t="str">
        <f t="shared" si="89"/>
        <v>DEBT INSTRUMENTS &amp; MKTS</v>
      </c>
      <c r="DE36" s="87" t="str">
        <f t="shared" si="90"/>
        <v>TR</v>
      </c>
      <c r="DF36" s="87" t="str">
        <f t="shared" si="91"/>
        <v>09:00-10:20</v>
      </c>
      <c r="DG36" s="88" t="str">
        <f t="shared" si="92"/>
        <v>Tuckman, B.</v>
      </c>
      <c r="DM36" s="62"/>
      <c r="DN36" s="139">
        <f>$DJ$21+DK21</f>
        <v>44</v>
      </c>
      <c r="DO36" s="16">
        <f>IF((COUNTIF($DL$18:$DL$22,DN36)+COUNTIF($DL$24:$DL$28,DN36))&gt;1,10000,0)</f>
        <v>0</v>
      </c>
      <c r="DP36" s="62"/>
    </row>
    <row r="37" spans="1:120" s="16" customFormat="1" x14ac:dyDescent="0.25">
      <c r="A37" s="16">
        <v>31</v>
      </c>
      <c r="B37" s="59">
        <f t="shared" si="79"/>
        <v>2</v>
      </c>
      <c r="C37" s="59" t="str">
        <f t="shared" si="72"/>
        <v/>
      </c>
      <c r="D37" s="66">
        <v>0</v>
      </c>
      <c r="E37" s="65">
        <f t="shared" si="73"/>
        <v>0</v>
      </c>
      <c r="F37" s="58">
        <f t="shared" si="44"/>
        <v>0</v>
      </c>
      <c r="G37" s="58">
        <f t="shared" si="45"/>
        <v>0</v>
      </c>
      <c r="H37" s="58" t="str">
        <f t="shared" ref="H37:Q46" si="93">IF(OR($F37=H$6,$G37=H$6),$BB37,"")</f>
        <v/>
      </c>
      <c r="I37" s="58" t="str">
        <f t="shared" si="93"/>
        <v/>
      </c>
      <c r="J37" s="58" t="str">
        <f t="shared" si="93"/>
        <v/>
      </c>
      <c r="K37" s="58" t="str">
        <f t="shared" si="93"/>
        <v/>
      </c>
      <c r="L37" s="58" t="str">
        <f t="shared" si="93"/>
        <v/>
      </c>
      <c r="M37" s="58" t="str">
        <f t="shared" si="93"/>
        <v/>
      </c>
      <c r="N37" s="58" t="str">
        <f t="shared" si="93"/>
        <v/>
      </c>
      <c r="O37" s="58" t="str">
        <f t="shared" si="93"/>
        <v/>
      </c>
      <c r="P37" s="58" t="str">
        <f t="shared" si="93"/>
        <v/>
      </c>
      <c r="Q37" s="58" t="str">
        <f t="shared" si="93"/>
        <v/>
      </c>
      <c r="R37" s="58" t="str">
        <f t="shared" ref="R37:AA46" si="94">IF(OR($F37=R$6,$G37=R$6),$BB37,"")</f>
        <v/>
      </c>
      <c r="S37" s="58" t="str">
        <f t="shared" si="94"/>
        <v/>
      </c>
      <c r="T37" s="58" t="str">
        <f t="shared" si="94"/>
        <v/>
      </c>
      <c r="U37" s="58" t="str">
        <f t="shared" si="94"/>
        <v/>
      </c>
      <c r="V37" s="58" t="str">
        <f t="shared" si="94"/>
        <v/>
      </c>
      <c r="W37" s="58" t="str">
        <f t="shared" si="94"/>
        <v/>
      </c>
      <c r="X37" s="58" t="str">
        <f t="shared" si="94"/>
        <v/>
      </c>
      <c r="Y37" s="58" t="str">
        <f t="shared" si="94"/>
        <v/>
      </c>
      <c r="Z37" s="58" t="str">
        <f t="shared" si="94"/>
        <v/>
      </c>
      <c r="AA37" s="58" t="str">
        <f t="shared" si="94"/>
        <v/>
      </c>
      <c r="AB37" s="68">
        <f t="shared" si="48"/>
        <v>0</v>
      </c>
      <c r="AC37" s="58">
        <f t="shared" ca="1" si="49"/>
        <v>60</v>
      </c>
      <c r="AD37" s="134">
        <f t="shared" ca="1" si="74"/>
        <v>53.271276595744688</v>
      </c>
      <c r="AE37" s="130">
        <f t="shared" ca="1" si="74"/>
        <v>53.271276595744688</v>
      </c>
      <c r="AF37" s="130">
        <f t="shared" ca="1" si="74"/>
        <v>53.271276595744688</v>
      </c>
      <c r="AG37" s="130">
        <f t="shared" ca="1" si="74"/>
        <v>53.271276595744688</v>
      </c>
      <c r="AH37" s="135">
        <f t="shared" ca="1" si="74"/>
        <v>53.271276595744688</v>
      </c>
      <c r="AI37" s="122">
        <f t="shared" si="51"/>
        <v>34.394182888184758</v>
      </c>
      <c r="AJ37" s="16">
        <v>30</v>
      </c>
      <c r="AK37" s="16">
        <f t="shared" si="52"/>
        <v>52</v>
      </c>
      <c r="AL37" s="122">
        <f t="shared" si="53"/>
        <v>12.394182888184751</v>
      </c>
      <c r="AM37" s="122">
        <f t="shared" si="54"/>
        <v>0</v>
      </c>
      <c r="AN37" s="122">
        <f t="shared" si="55"/>
        <v>0</v>
      </c>
      <c r="AO37" s="122">
        <f t="shared" si="56"/>
        <v>9.1670439112721491E-2</v>
      </c>
      <c r="AP37" s="122">
        <f t="shared" si="57"/>
        <v>0.13693979176098642</v>
      </c>
      <c r="AQ37" s="122">
        <f t="shared" si="58"/>
        <v>2.6075147125393917E-2</v>
      </c>
      <c r="AR37" s="122">
        <f t="shared" si="59"/>
        <v>7.0733363512899758E-3</v>
      </c>
      <c r="AS37" s="122">
        <f t="shared" si="60"/>
        <v>0.24789497510185537</v>
      </c>
      <c r="AT37" s="122">
        <f t="shared" si="61"/>
        <v>1.5915006790403083</v>
      </c>
      <c r="AU37" s="122">
        <f t="shared" si="62"/>
        <v>4.4918515165232341E-2</v>
      </c>
      <c r="AV37" s="59">
        <f t="shared" ca="1" si="63"/>
        <v>53.271276595744688</v>
      </c>
      <c r="AW37" s="16">
        <f>IF(AND('User Input'!$G$6=1,OR(HOUR(Model!BK37)=8,HOUR(Model!BK37)=9)),10,IF(AND('User Input'!$G$6=2,HOUR(Model!BK37)=6),10,0))</f>
        <v>0</v>
      </c>
      <c r="AX37" s="69">
        <f>IF('User Input'!$G$11=4,(Model!DA37-Model!$DA$4)*50,0)+IF('User Input'!$G$11=3,(Model!CV37-Model!$CV$4)*50,0)+IF('User Input'!$G$11=2,(Model!CW37-Model!$CW$4)*50,0)+IF('User Input'!$G$11=1,(Model!CX37-Model!$CX$4)*-25+(Model!CY37-Model!$CY$4)*-25,0)</f>
        <v>3.271276595744685</v>
      </c>
      <c r="AY37" s="16">
        <f>IF(AND('User Input'!$G$19=0,Model!BG37="M"),-1000,0)+IF(AND('User Input'!$G$20=0,Model!BG37="T"),-1000,0)+IF(AND('User Input'!$G$21=0,OR(Model!BG37="W",BH37="W")),-1000,0)+IF(AND('User Input'!$G$22=0,OR(Model!BG37="R",BH37="R")),-1000,0)</f>
        <v>0</v>
      </c>
      <c r="AZ37" s="16">
        <f ca="1">IF('User Input'!$G$26="NA",0,OFFSET(Model!BN37,1,'User Input'!$G$26)*50)</f>
        <v>50</v>
      </c>
      <c r="BA37" s="16">
        <f ca="1">IF('User Input'!$G$27="NA",0,OFFSET(Model!BN37,1,'User Input'!$G$27)*50)</f>
        <v>0</v>
      </c>
      <c r="BB37" s="14" t="s">
        <v>772</v>
      </c>
      <c r="BC37" s="14" t="s">
        <v>112</v>
      </c>
      <c r="BD37" s="14">
        <f>VLOOKUP(BB37,Size!$A$1:$D$397,4,TRUE)</f>
        <v>30</v>
      </c>
      <c r="BE37" s="14" t="s">
        <v>980</v>
      </c>
      <c r="BF37" s="14">
        <f t="shared" si="84"/>
        <v>2</v>
      </c>
      <c r="BG37" s="15" t="str">
        <f t="shared" si="85"/>
        <v>M</v>
      </c>
      <c r="BH37" s="15" t="str">
        <f t="shared" si="86"/>
        <v>W</v>
      </c>
      <c r="BI37" s="14" t="s">
        <v>1023</v>
      </c>
      <c r="BJ37" s="14">
        <f t="shared" si="87"/>
        <v>5</v>
      </c>
      <c r="BK37" s="123" t="str">
        <f t="shared" si="75"/>
        <v>3:00</v>
      </c>
      <c r="BL37" s="14" t="str">
        <f t="shared" si="76"/>
        <v>4:20</v>
      </c>
      <c r="BM37" s="14" t="s">
        <v>773</v>
      </c>
      <c r="BN37" s="14" t="s">
        <v>768</v>
      </c>
      <c r="BO37" s="16">
        <f t="shared" si="68"/>
        <v>10</v>
      </c>
      <c r="BP37" s="16">
        <f t="shared" si="69"/>
        <v>30</v>
      </c>
      <c r="BQ37" s="58">
        <f t="shared" si="70"/>
        <v>4</v>
      </c>
      <c r="BR37" s="16">
        <f t="shared" si="71"/>
        <v>4</v>
      </c>
      <c r="BS37" s="16">
        <f t="shared" si="77"/>
        <v>14</v>
      </c>
      <c r="BT37" s="16">
        <f t="shared" si="78"/>
        <v>34</v>
      </c>
      <c r="BU37" s="14">
        <v>0</v>
      </c>
      <c r="BV37" s="14">
        <v>0</v>
      </c>
      <c r="BW37" s="14">
        <v>0</v>
      </c>
      <c r="BX37" s="14">
        <v>0</v>
      </c>
      <c r="BY37" s="14">
        <v>0</v>
      </c>
      <c r="BZ37" s="14">
        <v>0</v>
      </c>
      <c r="CA37" s="14">
        <v>0</v>
      </c>
      <c r="CB37" s="14">
        <v>1</v>
      </c>
      <c r="CC37" s="14">
        <v>0</v>
      </c>
      <c r="CD37" s="14">
        <v>0</v>
      </c>
      <c r="CE37" s="14">
        <v>0</v>
      </c>
      <c r="CF37" s="14">
        <v>0</v>
      </c>
      <c r="CG37" s="14">
        <v>0</v>
      </c>
      <c r="CH37" s="14">
        <v>0</v>
      </c>
      <c r="CI37" s="14">
        <v>0</v>
      </c>
      <c r="CJ37" s="14">
        <v>1</v>
      </c>
      <c r="CK37" s="14">
        <v>0</v>
      </c>
      <c r="CL37" s="14">
        <v>0</v>
      </c>
      <c r="CM37" s="14">
        <v>0</v>
      </c>
      <c r="CN37" s="14">
        <v>0</v>
      </c>
      <c r="CO37" s="14">
        <v>0</v>
      </c>
      <c r="CP37" s="14">
        <v>0</v>
      </c>
      <c r="CQ37" s="14">
        <v>0</v>
      </c>
      <c r="CS37" s="50">
        <v>3.4</v>
      </c>
      <c r="CT37" s="50">
        <v>6.3</v>
      </c>
      <c r="CU37" s="50">
        <v>6.2</v>
      </c>
      <c r="CV37" s="50">
        <v>5.9</v>
      </c>
      <c r="CW37" s="50">
        <v>6.1</v>
      </c>
      <c r="CX37" s="50">
        <v>5.8</v>
      </c>
      <c r="CY37" s="50">
        <v>0.5</v>
      </c>
      <c r="CZ37" s="50">
        <v>6.4</v>
      </c>
      <c r="DA37" s="50">
        <v>6</v>
      </c>
      <c r="DB37" s="86">
        <v>4</v>
      </c>
      <c r="DC37" s="87" t="str">
        <f t="shared" si="88"/>
        <v xml:space="preserve">ECON-GB.3375.30 </v>
      </c>
      <c r="DD37" s="87" t="str">
        <f t="shared" si="89"/>
        <v>URBAN SYSTEMS</v>
      </c>
      <c r="DE37" s="87" t="str">
        <f t="shared" si="90"/>
        <v>M</v>
      </c>
      <c r="DF37" s="87" t="str">
        <f t="shared" si="91"/>
        <v>6:00-9:00</v>
      </c>
      <c r="DG37" s="88" t="str">
        <f t="shared" si="92"/>
        <v>Romer, P.</v>
      </c>
      <c r="DM37" s="62"/>
      <c r="DN37" s="139">
        <f>$DJ$21+DK22</f>
        <v>45</v>
      </c>
      <c r="DO37" s="16">
        <f>IF((COUNTIF($DL$18:$DL$22,DN37)+COUNTIF($DL$24:$DL$28,DN37))&gt;1,10000,0)</f>
        <v>0</v>
      </c>
    </row>
    <row r="38" spans="1:120" s="16" customFormat="1" ht="15.75" thickBot="1" x14ac:dyDescent="0.3">
      <c r="A38" s="16">
        <v>32</v>
      </c>
      <c r="B38" s="59">
        <f t="shared" si="79"/>
        <v>2</v>
      </c>
      <c r="C38" s="59" t="str">
        <f t="shared" si="72"/>
        <v/>
      </c>
      <c r="D38" s="66">
        <v>0</v>
      </c>
      <c r="E38" s="65">
        <f t="shared" si="73"/>
        <v>0</v>
      </c>
      <c r="F38" s="58">
        <f t="shared" si="44"/>
        <v>0</v>
      </c>
      <c r="G38" s="58">
        <f t="shared" si="45"/>
        <v>0</v>
      </c>
      <c r="H38" s="58" t="str">
        <f t="shared" si="93"/>
        <v/>
      </c>
      <c r="I38" s="58" t="str">
        <f t="shared" si="93"/>
        <v/>
      </c>
      <c r="J38" s="58" t="str">
        <f t="shared" si="93"/>
        <v/>
      </c>
      <c r="K38" s="58" t="str">
        <f t="shared" si="93"/>
        <v/>
      </c>
      <c r="L38" s="58" t="str">
        <f t="shared" si="93"/>
        <v/>
      </c>
      <c r="M38" s="58" t="str">
        <f t="shared" si="93"/>
        <v/>
      </c>
      <c r="N38" s="58" t="str">
        <f t="shared" si="93"/>
        <v/>
      </c>
      <c r="O38" s="58" t="str">
        <f t="shared" si="93"/>
        <v/>
      </c>
      <c r="P38" s="58" t="str">
        <f t="shared" si="93"/>
        <v/>
      </c>
      <c r="Q38" s="58" t="str">
        <f t="shared" si="93"/>
        <v/>
      </c>
      <c r="R38" s="58" t="str">
        <f t="shared" si="94"/>
        <v/>
      </c>
      <c r="S38" s="58" t="str">
        <f t="shared" si="94"/>
        <v/>
      </c>
      <c r="T38" s="58" t="str">
        <f t="shared" si="94"/>
        <v/>
      </c>
      <c r="U38" s="58" t="str">
        <f t="shared" si="94"/>
        <v/>
      </c>
      <c r="V38" s="58" t="str">
        <f t="shared" si="94"/>
        <v/>
      </c>
      <c r="W38" s="58" t="str">
        <f t="shared" si="94"/>
        <v/>
      </c>
      <c r="X38" s="58" t="str">
        <f t="shared" si="94"/>
        <v/>
      </c>
      <c r="Y38" s="58" t="str">
        <f t="shared" si="94"/>
        <v/>
      </c>
      <c r="Z38" s="58" t="str">
        <f t="shared" si="94"/>
        <v/>
      </c>
      <c r="AA38" s="58" t="str">
        <f t="shared" si="94"/>
        <v/>
      </c>
      <c r="AB38" s="68">
        <f t="shared" si="48"/>
        <v>0</v>
      </c>
      <c r="AC38" s="58">
        <f t="shared" ca="1" si="49"/>
        <v>55</v>
      </c>
      <c r="AD38" s="134">
        <f t="shared" ca="1" si="74"/>
        <v>58.198230688407207</v>
      </c>
      <c r="AE38" s="130">
        <f t="shared" ca="1" si="74"/>
        <v>55.349440302245362</v>
      </c>
      <c r="AF38" s="130">
        <f t="shared" ca="1" si="74"/>
        <v>54.984210765557947</v>
      </c>
      <c r="AG38" s="130">
        <f t="shared" ca="1" si="74"/>
        <v>54.801595997214243</v>
      </c>
      <c r="AH38" s="135">
        <f t="shared" ca="1" si="74"/>
        <v>54.655504182539275</v>
      </c>
      <c r="AI38" s="122">
        <f t="shared" si="51"/>
        <v>156.26774558623771</v>
      </c>
      <c r="AJ38" s="16">
        <v>70</v>
      </c>
      <c r="AK38" s="16">
        <f t="shared" si="52"/>
        <v>0</v>
      </c>
      <c r="AL38" s="122">
        <f t="shared" si="53"/>
        <v>226.26774558623771</v>
      </c>
      <c r="AM38" s="122">
        <f t="shared" si="54"/>
        <v>0</v>
      </c>
      <c r="AN38" s="122">
        <f t="shared" si="55"/>
        <v>3.3246265278406457</v>
      </c>
      <c r="AO38" s="122">
        <f t="shared" si="56"/>
        <v>4.8406066093254871</v>
      </c>
      <c r="AP38" s="122">
        <f t="shared" si="57"/>
        <v>2.673110004526968</v>
      </c>
      <c r="AQ38" s="122">
        <f t="shared" si="58"/>
        <v>4.2388411045721837</v>
      </c>
      <c r="AR38" s="122">
        <f t="shared" si="59"/>
        <v>1.066647804436393</v>
      </c>
      <c r="AS38" s="122">
        <f t="shared" si="60"/>
        <v>4.3223630602082368</v>
      </c>
      <c r="AT38" s="122">
        <f t="shared" si="61"/>
        <v>2.4893730194658414</v>
      </c>
      <c r="AU38" s="122">
        <f t="shared" si="62"/>
        <v>3.2151312811226731</v>
      </c>
      <c r="AV38" s="59">
        <f t="shared" ca="1" si="63"/>
        <v>58.271276595744688</v>
      </c>
      <c r="AW38" s="16">
        <f>IF(AND('User Input'!$G$6=1,OR(HOUR(Model!BK38)=8,HOUR(Model!BK38)=9)),10,IF(AND('User Input'!$G$6=2,HOUR(Model!BK38)=6),10,0))</f>
        <v>0</v>
      </c>
      <c r="AX38" s="69">
        <f>IF('User Input'!$G$11=4,(Model!DA38-Model!$DA$4)*50,0)+IF('User Input'!$G$11=3,(Model!CV38-Model!$CV$4)*50,0)+IF('User Input'!$G$11=2,(Model!CW38-Model!$CW$4)*50,0)+IF('User Input'!$G$11=1,(Model!CX38-Model!$CX$4)*-25+(Model!CY38-Model!$CY$4)*-25,0)</f>
        <v>8.2712765957446877</v>
      </c>
      <c r="AY38" s="16">
        <f>IF(AND('User Input'!$G$19=0,Model!BG38="M"),-1000,0)+IF(AND('User Input'!$G$20=0,Model!BG38="T"),-1000,0)+IF(AND('User Input'!$G$21=0,OR(Model!BG38="W",BH38="W")),-1000,0)+IF(AND('User Input'!$G$22=0,OR(Model!BG38="R",BH38="R")),-1000,0)</f>
        <v>0</v>
      </c>
      <c r="AZ38" s="16">
        <f ca="1">IF('User Input'!$G$26="NA",0,OFFSET(Model!BN38,1,'User Input'!$G$26)*50)</f>
        <v>50</v>
      </c>
      <c r="BA38" s="16">
        <f ca="1">IF('User Input'!$G$27="NA",0,OFFSET(Model!BN38,1,'User Input'!$G$27)*50)</f>
        <v>0</v>
      </c>
      <c r="BB38" s="14" t="s">
        <v>766</v>
      </c>
      <c r="BC38" s="14" t="s">
        <v>113</v>
      </c>
      <c r="BD38" s="14">
        <f>VLOOKUP(BB38,Size!$A$1:$D$397,4,TRUE)</f>
        <v>70</v>
      </c>
      <c r="BE38" s="14" t="s">
        <v>980</v>
      </c>
      <c r="BF38" s="14">
        <f t="shared" si="84"/>
        <v>2</v>
      </c>
      <c r="BG38" s="15" t="str">
        <f t="shared" si="85"/>
        <v>M</v>
      </c>
      <c r="BH38" s="15" t="str">
        <f t="shared" si="86"/>
        <v>W</v>
      </c>
      <c r="BI38" s="14" t="s">
        <v>950</v>
      </c>
      <c r="BJ38" s="14">
        <f t="shared" si="87"/>
        <v>6</v>
      </c>
      <c r="BK38" s="123" t="str">
        <f t="shared" si="75"/>
        <v>09:00</v>
      </c>
      <c r="BL38" s="14" t="str">
        <f t="shared" si="76"/>
        <v>10:20</v>
      </c>
      <c r="BM38" s="14" t="s">
        <v>767</v>
      </c>
      <c r="BN38" s="14" t="s">
        <v>768</v>
      </c>
      <c r="BO38" s="16">
        <f t="shared" si="68"/>
        <v>10</v>
      </c>
      <c r="BP38" s="16">
        <f t="shared" si="69"/>
        <v>30</v>
      </c>
      <c r="BQ38" s="58">
        <f t="shared" si="70"/>
        <v>1</v>
      </c>
      <c r="BR38" s="16">
        <f t="shared" si="71"/>
        <v>1</v>
      </c>
      <c r="BS38" s="16">
        <f t="shared" si="77"/>
        <v>11</v>
      </c>
      <c r="BT38" s="16">
        <f t="shared" si="78"/>
        <v>31</v>
      </c>
      <c r="BU38" s="14">
        <v>0</v>
      </c>
      <c r="BV38" s="14">
        <v>0</v>
      </c>
      <c r="BW38" s="14">
        <v>0</v>
      </c>
      <c r="BX38" s="14">
        <v>0</v>
      </c>
      <c r="BY38" s="14">
        <v>0</v>
      </c>
      <c r="BZ38" s="14">
        <v>0</v>
      </c>
      <c r="CA38" s="14">
        <v>0</v>
      </c>
      <c r="CB38" s="14">
        <v>1</v>
      </c>
      <c r="CC38" s="14">
        <v>0</v>
      </c>
      <c r="CD38" s="14">
        <v>0</v>
      </c>
      <c r="CE38" s="14">
        <v>0</v>
      </c>
      <c r="CF38" s="14">
        <v>0</v>
      </c>
      <c r="CG38" s="14">
        <v>0</v>
      </c>
      <c r="CH38" s="14">
        <v>0</v>
      </c>
      <c r="CI38" s="14">
        <v>0</v>
      </c>
      <c r="CJ38" s="14">
        <v>1</v>
      </c>
      <c r="CK38" s="14">
        <v>0</v>
      </c>
      <c r="CL38" s="14">
        <v>0</v>
      </c>
      <c r="CM38" s="14">
        <v>0</v>
      </c>
      <c r="CN38" s="14">
        <v>0</v>
      </c>
      <c r="CO38" s="14">
        <v>0</v>
      </c>
      <c r="CP38" s="14">
        <v>0</v>
      </c>
      <c r="CQ38" s="14">
        <v>0</v>
      </c>
      <c r="CS38" s="50">
        <v>3.2</v>
      </c>
      <c r="CT38" s="50">
        <v>6.9</v>
      </c>
      <c r="CU38" s="50">
        <v>6.8</v>
      </c>
      <c r="CV38" s="50">
        <v>6.3</v>
      </c>
      <c r="CW38" s="50">
        <v>6.7</v>
      </c>
      <c r="CX38" s="50">
        <v>6.1</v>
      </c>
      <c r="CY38" s="50">
        <v>0</v>
      </c>
      <c r="CZ38" s="50">
        <v>6.5</v>
      </c>
      <c r="DA38" s="50">
        <v>6.5</v>
      </c>
      <c r="DB38" s="90">
        <v>5</v>
      </c>
      <c r="DC38" s="91" t="str">
        <f t="shared" si="88"/>
        <v xml:space="preserve">MGMT-GB.2327.20 </v>
      </c>
      <c r="DD38" s="91" t="str">
        <f t="shared" si="89"/>
        <v>MANAGING GROWING COMPANIE</v>
      </c>
      <c r="DE38" s="91" t="str">
        <f t="shared" si="90"/>
        <v>MW</v>
      </c>
      <c r="DF38" s="91" t="str">
        <f t="shared" si="91"/>
        <v>1:30-2:50</v>
      </c>
      <c r="DG38" s="92" t="str">
        <f t="shared" si="92"/>
        <v>Okun, G.</v>
      </c>
      <c r="DL38" s="139"/>
      <c r="DO38" s="16">
        <f>SUM(DO18:DO37)</f>
        <v>0</v>
      </c>
    </row>
    <row r="39" spans="1:120" s="16" customFormat="1" x14ac:dyDescent="0.25">
      <c r="A39" s="16">
        <v>33</v>
      </c>
      <c r="B39" s="59">
        <f t="shared" si="79"/>
        <v>2</v>
      </c>
      <c r="C39" s="59" t="str">
        <f t="shared" si="72"/>
        <v/>
      </c>
      <c r="D39" s="66">
        <v>0</v>
      </c>
      <c r="E39" s="65">
        <f t="shared" si="73"/>
        <v>0</v>
      </c>
      <c r="F39" s="58">
        <f t="shared" si="44"/>
        <v>0</v>
      </c>
      <c r="G39" s="58">
        <f t="shared" ref="G39:G70" si="95">IF(AND(BH39&lt;&gt;"",F39&gt;0),F39+5,0)</f>
        <v>0</v>
      </c>
      <c r="H39" s="58" t="str">
        <f t="shared" si="93"/>
        <v/>
      </c>
      <c r="I39" s="58" t="str">
        <f t="shared" si="93"/>
        <v/>
      </c>
      <c r="J39" s="58" t="str">
        <f t="shared" si="93"/>
        <v/>
      </c>
      <c r="K39" s="58" t="str">
        <f t="shared" si="93"/>
        <v/>
      </c>
      <c r="L39" s="58" t="str">
        <f t="shared" si="93"/>
        <v/>
      </c>
      <c r="M39" s="58" t="str">
        <f t="shared" si="93"/>
        <v/>
      </c>
      <c r="N39" s="58" t="str">
        <f t="shared" si="93"/>
        <v/>
      </c>
      <c r="O39" s="58" t="str">
        <f t="shared" si="93"/>
        <v/>
      </c>
      <c r="P39" s="58" t="str">
        <f t="shared" si="93"/>
        <v/>
      </c>
      <c r="Q39" s="58" t="str">
        <f t="shared" si="93"/>
        <v/>
      </c>
      <c r="R39" s="58" t="str">
        <f t="shared" si="94"/>
        <v/>
      </c>
      <c r="S39" s="58" t="str">
        <f t="shared" si="94"/>
        <v/>
      </c>
      <c r="T39" s="58" t="str">
        <f t="shared" si="94"/>
        <v/>
      </c>
      <c r="U39" s="58" t="str">
        <f t="shared" si="94"/>
        <v/>
      </c>
      <c r="V39" s="58" t="str">
        <f t="shared" si="94"/>
        <v/>
      </c>
      <c r="W39" s="58" t="str">
        <f t="shared" si="94"/>
        <v/>
      </c>
      <c r="X39" s="58" t="str">
        <f t="shared" si="94"/>
        <v/>
      </c>
      <c r="Y39" s="58" t="str">
        <f t="shared" si="94"/>
        <v/>
      </c>
      <c r="Z39" s="58" t="str">
        <f t="shared" si="94"/>
        <v/>
      </c>
      <c r="AA39" s="58" t="str">
        <f t="shared" si="94"/>
        <v/>
      </c>
      <c r="AB39" s="68">
        <f t="shared" ref="AB39:AB70" si="96">IF(D39=1,AV39,0)</f>
        <v>0</v>
      </c>
      <c r="AC39" s="58">
        <f t="shared" ref="AC39:AC70" ca="1" si="97">RANK(AV39,$AV$7:$AV$154)</f>
        <v>4</v>
      </c>
      <c r="AD39" s="134">
        <f t="shared" ca="1" si="74"/>
        <v>170.77127659574467</v>
      </c>
      <c r="AE39" s="130">
        <f t="shared" ca="1" si="74"/>
        <v>170.77127659574467</v>
      </c>
      <c r="AF39" s="130">
        <f t="shared" ca="1" si="74"/>
        <v>170.77127659574467</v>
      </c>
      <c r="AG39" s="130">
        <f t="shared" ca="1" si="74"/>
        <v>170.77127659574467</v>
      </c>
      <c r="AH39" s="135">
        <f t="shared" ca="1" si="74"/>
        <v>170.77127659574467</v>
      </c>
      <c r="AI39" s="122">
        <f t="shared" ref="AI39:AI70" si="98">AL39+AK39-AJ39</f>
        <v>-22</v>
      </c>
      <c r="AJ39" s="16">
        <v>36</v>
      </c>
      <c r="AK39" s="16">
        <f t="shared" ref="AK39:AK70" si="99">(IF(HOUR(BK39)=1,3.6,IF(OR(HOUR(BK39)=10,HOUR(BK39)=3),3,IF(HOUR(BK39)=6,2,1)))^3-1)*2</f>
        <v>14</v>
      </c>
      <c r="AL39" s="122">
        <f t="shared" ref="AL39:AL70" si="100">AN39+AO39+3*AM39+3*AP39+5*AR39+5*AT39+10*AS39+20*AQ39+20*AU39</f>
        <v>0</v>
      </c>
      <c r="AM39" s="122">
        <f t="shared" ref="AM39:AM70" si="101">IF(ISBLANK(CS39),0,IF((CS39-CS$4)&lt;0,0,((CS39-CS$4)*10)^2*0.1))</f>
        <v>0</v>
      </c>
      <c r="AN39" s="122">
        <f t="shared" ref="AN39:AN70" si="102">IF(ISBLANK(CT39),0,IF((CT39-CT$4)&lt;0,0,((CT39-CT$4)*10)^2*0.1))</f>
        <v>0</v>
      </c>
      <c r="AO39" s="122">
        <f t="shared" ref="AO39:AO70" si="103">IF(ISBLANK(CU39),0,IF((CU39-CU$4)&lt;0,0,((CU39-CU$4)*10)^2*0.1))</f>
        <v>0</v>
      </c>
      <c r="AP39" s="122">
        <f t="shared" ref="AP39:AP70" si="104">IF(ISBLANK(CV39),0,IF((CV39-CV$4)&lt;0,0,((CV39-CV$4)*10)^2*0.1))</f>
        <v>0</v>
      </c>
      <c r="AQ39" s="122">
        <f t="shared" ref="AQ39:AQ70" si="105">IF(ISBLANK(CW39),0,IF((CW39-CW$4)&lt;0,0,((CW39-CW$4)*10)^2*0.1))</f>
        <v>0</v>
      </c>
      <c r="AR39" s="122">
        <f t="shared" ref="AR39:AR70" si="106">IF(ISBLANK(CX39),0,IF((CX39-CX$4)&lt;0,0,((CX39-CX$4)*10)^2*0.1))</f>
        <v>0</v>
      </c>
      <c r="AS39" s="122">
        <f t="shared" ref="AS39:AS70" si="107">IF(ISBLANK(CY39),0,IF((CY$4-CY39)&lt;0,0,((CY$4-CY39)*10)^2*0.1))</f>
        <v>0</v>
      </c>
      <c r="AT39" s="122">
        <f t="shared" ref="AT39:AT70" si="108">IF(ISBLANK(CZ39),0,IF((CZ39-CZ$4)&lt;0,0,((CZ39-CZ$4)*10)^2*0.1))</f>
        <v>0</v>
      </c>
      <c r="AU39" s="122">
        <f t="shared" ref="AU39:AU70" si="109">IF(ISBLANK(DA39),0,IF((DA39-DA$4)&lt;0,0,((DA39-DA$4)*10)^2*0.1))</f>
        <v>0</v>
      </c>
      <c r="AV39" s="59">
        <f t="shared" ca="1" si="63"/>
        <v>170.77127659574467</v>
      </c>
      <c r="AW39" s="16">
        <f>IF(AND('User Input'!$G$6=1,OR(HOUR(Model!BK39)=8,HOUR(Model!BK39)=9)),10,IF(AND('User Input'!$G$6=2,HOUR(Model!BK39)=6),10,0))</f>
        <v>10</v>
      </c>
      <c r="AX39" s="69">
        <f>IF('User Input'!$G$11=4,(Model!DA39-Model!$DA$4)*50,0)+IF('User Input'!$G$11=3,(Model!CV39-Model!$CV$4)*50,0)+IF('User Input'!$G$11=2,(Model!CW39-Model!$CW$4)*50,0)+IF('User Input'!$G$11=1,(Model!CX39-Model!$CX$4)*-25+(Model!CY39-Model!$CY$4)*-25,0)</f>
        <v>160.77127659574467</v>
      </c>
      <c r="AY39" s="16">
        <f>IF(AND('User Input'!$G$19=0,Model!BG39="M"),-1000,0)+IF(AND('User Input'!$G$20=0,Model!BG39="T"),-1000,0)+IF(AND('User Input'!$G$21=0,OR(Model!BG39="W",BH39="W")),-1000,0)+IF(AND('User Input'!$G$22=0,OR(Model!BG39="R",BH39="R")),-1000,0)</f>
        <v>0</v>
      </c>
      <c r="AZ39" s="16">
        <f ca="1">IF('User Input'!$G$26="NA",0,OFFSET(Model!BN39,1,'User Input'!$G$26)*50)</f>
        <v>0</v>
      </c>
      <c r="BA39" s="16">
        <f ca="1">IF('User Input'!$G$27="NA",0,OFFSET(Model!BN39,1,'User Input'!$G$27)*50)</f>
        <v>0</v>
      </c>
      <c r="BB39" s="14" t="s">
        <v>943</v>
      </c>
      <c r="BC39" s="14" t="s">
        <v>115</v>
      </c>
      <c r="BD39" s="14">
        <f>VLOOKUP(BB39,Size!$A$1:$D$397,4,TRUE)</f>
        <v>36</v>
      </c>
      <c r="BE39" s="14" t="s">
        <v>969</v>
      </c>
      <c r="BF39" s="14">
        <f t="shared" si="84"/>
        <v>1</v>
      </c>
      <c r="BG39" s="15" t="str">
        <f t="shared" si="85"/>
        <v>M</v>
      </c>
      <c r="BH39" s="15" t="str">
        <f t="shared" si="86"/>
        <v/>
      </c>
      <c r="BI39" s="14" t="s">
        <v>970</v>
      </c>
      <c r="BJ39" s="14">
        <f t="shared" si="87"/>
        <v>5</v>
      </c>
      <c r="BK39" s="123" t="str">
        <f t="shared" si="75"/>
        <v>6:00</v>
      </c>
      <c r="BL39" s="14" t="str">
        <f t="shared" si="76"/>
        <v>9:00</v>
      </c>
      <c r="BM39" s="14" t="s">
        <v>944</v>
      </c>
      <c r="BN39" s="14" t="s">
        <v>945</v>
      </c>
      <c r="BO39" s="16">
        <f t="shared" ref="BO39:BO70" si="110">IF(BG39="M",10,IF(BG39="T",20,IF(BG39="W",30,IF(BG39="R",40,0))))</f>
        <v>10</v>
      </c>
      <c r="BP39" s="16">
        <f t="shared" ref="BP39:BP70" si="111">IF(BH39="M",10,IF(BH39="T",20,IF(BH39="W",30,IF(BH39="R",40,0))))</f>
        <v>0</v>
      </c>
      <c r="BQ39" s="58">
        <f t="shared" ref="BQ39:BQ70" si="112">IF(HOUR(BK39)=9,1,IF(HOUR(BK39)=10,2,IF(HOUR(BK39)=1,3,IF(HOUR(BK39)=3,4,5))))</f>
        <v>5</v>
      </c>
      <c r="BR39" s="16">
        <f t="shared" ref="BR39:BR70" si="113">IF(HOUR(BL39)=10,1,IF(HOUR(BL39)=11,2,IF(HOUR(BL39)=2,3,IF(HOUR(BL39)=4,4,5))))</f>
        <v>5</v>
      </c>
      <c r="BS39" s="16">
        <f t="shared" si="77"/>
        <v>15</v>
      </c>
      <c r="BT39" s="16">
        <f t="shared" si="78"/>
        <v>0</v>
      </c>
      <c r="BU39" s="14">
        <v>0</v>
      </c>
      <c r="BV39" s="14">
        <v>0</v>
      </c>
      <c r="BW39" s="14">
        <v>0</v>
      </c>
      <c r="BX39" s="14">
        <v>0</v>
      </c>
      <c r="BY39" s="14">
        <v>0</v>
      </c>
      <c r="BZ39" s="14">
        <v>0</v>
      </c>
      <c r="CA39" s="14">
        <v>0</v>
      </c>
      <c r="CB39" s="14">
        <v>1</v>
      </c>
      <c r="CC39" s="14">
        <v>0</v>
      </c>
      <c r="CD39" s="14">
        <v>0</v>
      </c>
      <c r="CE39" s="14">
        <v>0</v>
      </c>
      <c r="CF39" s="14">
        <v>0</v>
      </c>
      <c r="CG39" s="14">
        <v>0</v>
      </c>
      <c r="CH39" s="14">
        <v>0</v>
      </c>
      <c r="CI39" s="14">
        <v>0</v>
      </c>
      <c r="CJ39" s="14">
        <v>1</v>
      </c>
      <c r="CK39" s="14">
        <v>0</v>
      </c>
      <c r="CL39" s="14">
        <v>0</v>
      </c>
      <c r="CM39" s="14">
        <v>0</v>
      </c>
      <c r="CN39" s="14">
        <v>0</v>
      </c>
      <c r="CO39" s="14">
        <v>0</v>
      </c>
      <c r="CP39" s="14">
        <v>0</v>
      </c>
      <c r="CQ39" s="14">
        <v>0</v>
      </c>
      <c r="CS39" s="50"/>
      <c r="CT39" s="50"/>
      <c r="CU39" s="50"/>
      <c r="CV39" s="50"/>
      <c r="CW39" s="50"/>
      <c r="CX39" s="50"/>
      <c r="CY39" s="50"/>
      <c r="CZ39" s="50"/>
      <c r="DA39" s="50"/>
      <c r="DK39"/>
      <c r="DL39" s="129"/>
      <c r="DM39" s="62"/>
    </row>
    <row r="40" spans="1:120" s="16" customFormat="1" x14ac:dyDescent="0.25">
      <c r="A40" s="16">
        <v>34</v>
      </c>
      <c r="B40" s="59">
        <f t="shared" si="79"/>
        <v>2</v>
      </c>
      <c r="C40" s="59" t="str">
        <f t="shared" si="72"/>
        <v/>
      </c>
      <c r="D40" s="66">
        <v>0</v>
      </c>
      <c r="E40" s="65">
        <f t="shared" si="73"/>
        <v>0</v>
      </c>
      <c r="F40" s="58">
        <f t="shared" si="44"/>
        <v>0</v>
      </c>
      <c r="G40" s="58">
        <f t="shared" si="95"/>
        <v>0</v>
      </c>
      <c r="H40" s="58" t="str">
        <f t="shared" si="93"/>
        <v/>
      </c>
      <c r="I40" s="58" t="str">
        <f t="shared" si="93"/>
        <v/>
      </c>
      <c r="J40" s="58" t="str">
        <f t="shared" si="93"/>
        <v/>
      </c>
      <c r="K40" s="58" t="str">
        <f t="shared" si="93"/>
        <v/>
      </c>
      <c r="L40" s="58" t="str">
        <f t="shared" si="93"/>
        <v/>
      </c>
      <c r="M40" s="58" t="str">
        <f t="shared" si="93"/>
        <v/>
      </c>
      <c r="N40" s="58" t="str">
        <f t="shared" si="93"/>
        <v/>
      </c>
      <c r="O40" s="58" t="str">
        <f t="shared" si="93"/>
        <v/>
      </c>
      <c r="P40" s="58" t="str">
        <f t="shared" si="93"/>
        <v/>
      </c>
      <c r="Q40" s="58" t="str">
        <f t="shared" si="93"/>
        <v/>
      </c>
      <c r="R40" s="58" t="str">
        <f t="shared" si="94"/>
        <v/>
      </c>
      <c r="S40" s="58" t="str">
        <f t="shared" si="94"/>
        <v/>
      </c>
      <c r="T40" s="58" t="str">
        <f t="shared" si="94"/>
        <v/>
      </c>
      <c r="U40" s="58" t="str">
        <f t="shared" si="94"/>
        <v/>
      </c>
      <c r="V40" s="58" t="str">
        <f t="shared" si="94"/>
        <v/>
      </c>
      <c r="W40" s="58" t="str">
        <f t="shared" si="94"/>
        <v/>
      </c>
      <c r="X40" s="58" t="str">
        <f t="shared" si="94"/>
        <v/>
      </c>
      <c r="Y40" s="58" t="str">
        <f t="shared" si="94"/>
        <v/>
      </c>
      <c r="Z40" s="58" t="str">
        <f t="shared" si="94"/>
        <v/>
      </c>
      <c r="AA40" s="58" t="str">
        <f t="shared" si="94"/>
        <v/>
      </c>
      <c r="AB40" s="68">
        <f t="shared" si="96"/>
        <v>0</v>
      </c>
      <c r="AC40" s="58">
        <f t="shared" ca="1" si="97"/>
        <v>82</v>
      </c>
      <c r="AD40" s="134">
        <f t="shared" ref="AD40:AH71" ca="1" si="114">IF($AV40&gt;0,$AV40*IF($AI40&lt;150,1,IF($AI40&gt;250,AD$155,1-(1-AD$155)*($AI40-150)/100)),((1-IF($AI40&lt;150,1,IF($AI40&gt;250,AD$155,1-(1-AD$155)*($AI40-150)/100)))*$AV40)+$AV40)</f>
        <v>28.27127659574467</v>
      </c>
      <c r="AE40" s="130">
        <f t="shared" ca="1" si="114"/>
        <v>28.27127659574467</v>
      </c>
      <c r="AF40" s="130">
        <f t="shared" ca="1" si="114"/>
        <v>28.27127659574467</v>
      </c>
      <c r="AG40" s="130">
        <f t="shared" ca="1" si="114"/>
        <v>28.27127659574467</v>
      </c>
      <c r="AH40" s="135">
        <f t="shared" ca="1" si="114"/>
        <v>28.27127659574467</v>
      </c>
      <c r="AI40" s="122">
        <f t="shared" si="98"/>
        <v>-53.276278859212304</v>
      </c>
      <c r="AJ40" s="16">
        <v>68</v>
      </c>
      <c r="AK40" s="16">
        <f t="shared" si="99"/>
        <v>14</v>
      </c>
      <c r="AL40" s="122">
        <f t="shared" si="100"/>
        <v>0.72372114078769356</v>
      </c>
      <c r="AM40" s="122">
        <f t="shared" si="101"/>
        <v>0.2412403802625645</v>
      </c>
      <c r="AN40" s="122">
        <f t="shared" si="102"/>
        <v>0</v>
      </c>
      <c r="AO40" s="122">
        <f t="shared" si="103"/>
        <v>0</v>
      </c>
      <c r="AP40" s="122">
        <f t="shared" si="104"/>
        <v>0</v>
      </c>
      <c r="AQ40" s="122">
        <f t="shared" si="105"/>
        <v>0</v>
      </c>
      <c r="AR40" s="122">
        <f t="shared" si="106"/>
        <v>0</v>
      </c>
      <c r="AS40" s="122">
        <f t="shared" si="107"/>
        <v>0</v>
      </c>
      <c r="AT40" s="122">
        <f t="shared" si="108"/>
        <v>0</v>
      </c>
      <c r="AU40" s="122">
        <f t="shared" si="109"/>
        <v>0</v>
      </c>
      <c r="AV40" s="59">
        <f t="shared" ca="1" si="63"/>
        <v>28.27127659574467</v>
      </c>
      <c r="AW40" s="16">
        <f>IF(AND('User Input'!$G$6=1,OR(HOUR(Model!BK40)=8,HOUR(Model!BK40)=9)),10,IF(AND('User Input'!$G$6=2,HOUR(Model!BK40)=6),10,0))</f>
        <v>10</v>
      </c>
      <c r="AX40" s="69">
        <f>IF('User Input'!$G$11=4,(Model!DA40-Model!$DA$4)*50,0)+IF('User Input'!$G$11=3,(Model!CV40-Model!$CV$4)*50,0)+IF('User Input'!$G$11=2,(Model!CW40-Model!$CW$4)*50,0)+IF('User Input'!$G$11=1,(Model!CX40-Model!$CX$4)*-25+(Model!CY40-Model!$CY$4)*-25,0)</f>
        <v>18.27127659574467</v>
      </c>
      <c r="AY40" s="16">
        <f>IF(AND('User Input'!$G$19=0,Model!BG40="M"),-1000,0)+IF(AND('User Input'!$G$20=0,Model!BG40="T"),-1000,0)+IF(AND('User Input'!$G$21=0,OR(Model!BG40="W",BH40="W")),-1000,0)+IF(AND('User Input'!$G$22=0,OR(Model!BG40="R",BH40="R")),-1000,0)</f>
        <v>0</v>
      </c>
      <c r="AZ40" s="16">
        <f ca="1">IF('User Input'!$G$26="NA",0,OFFSET(Model!BN40,1,'User Input'!$G$26)*50)</f>
        <v>0</v>
      </c>
      <c r="BA40" s="16">
        <f ca="1">IF('User Input'!$G$27="NA",0,OFFSET(Model!BN40,1,'User Input'!$G$27)*50)</f>
        <v>0</v>
      </c>
      <c r="BB40" s="14" t="s">
        <v>885</v>
      </c>
      <c r="BC40" s="14" t="s">
        <v>5</v>
      </c>
      <c r="BD40" s="14">
        <f>VLOOKUP(BB40,Size!$A$1:$D$397,4,TRUE)</f>
        <v>68</v>
      </c>
      <c r="BE40" s="14" t="s">
        <v>969</v>
      </c>
      <c r="BF40" s="14">
        <f t="shared" si="84"/>
        <v>1</v>
      </c>
      <c r="BG40" s="15" t="str">
        <f t="shared" si="85"/>
        <v>M</v>
      </c>
      <c r="BH40" s="15" t="str">
        <f t="shared" si="86"/>
        <v/>
      </c>
      <c r="BI40" s="14" t="s">
        <v>970</v>
      </c>
      <c r="BJ40" s="14">
        <f t="shared" si="87"/>
        <v>5</v>
      </c>
      <c r="BK40" s="123" t="str">
        <f t="shared" si="75"/>
        <v>6:00</v>
      </c>
      <c r="BL40" s="14" t="str">
        <f t="shared" si="76"/>
        <v>9:00</v>
      </c>
      <c r="BM40" s="14" t="s">
        <v>1038</v>
      </c>
      <c r="BN40" s="14" t="s">
        <v>1039</v>
      </c>
      <c r="BO40" s="16">
        <f t="shared" si="110"/>
        <v>10</v>
      </c>
      <c r="BP40" s="16">
        <f t="shared" si="111"/>
        <v>0</v>
      </c>
      <c r="BQ40" s="58">
        <f t="shared" si="112"/>
        <v>5</v>
      </c>
      <c r="BR40" s="16">
        <f t="shared" si="113"/>
        <v>5</v>
      </c>
      <c r="BS40" s="16">
        <f t="shared" si="77"/>
        <v>15</v>
      </c>
      <c r="BT40" s="16">
        <f t="shared" si="78"/>
        <v>0</v>
      </c>
      <c r="BU40" s="14">
        <v>0</v>
      </c>
      <c r="BV40" s="14">
        <v>0</v>
      </c>
      <c r="BW40" s="14">
        <v>0</v>
      </c>
      <c r="BX40" s="14">
        <v>0</v>
      </c>
      <c r="BY40" s="14">
        <v>0</v>
      </c>
      <c r="BZ40" s="14">
        <v>0</v>
      </c>
      <c r="CA40" s="14">
        <v>1</v>
      </c>
      <c r="CB40" s="14">
        <v>0</v>
      </c>
      <c r="CC40" s="14">
        <v>0</v>
      </c>
      <c r="CD40" s="14">
        <v>0</v>
      </c>
      <c r="CE40" s="14">
        <v>0</v>
      </c>
      <c r="CF40" s="14">
        <v>0</v>
      </c>
      <c r="CG40" s="14">
        <v>0</v>
      </c>
      <c r="CH40" s="14">
        <v>0</v>
      </c>
      <c r="CI40" s="14">
        <v>0</v>
      </c>
      <c r="CJ40" s="14">
        <v>0</v>
      </c>
      <c r="CK40" s="14">
        <v>0</v>
      </c>
      <c r="CL40" s="14">
        <v>1</v>
      </c>
      <c r="CM40" s="14">
        <v>0</v>
      </c>
      <c r="CN40" s="14">
        <v>0</v>
      </c>
      <c r="CO40" s="14">
        <v>0</v>
      </c>
      <c r="CP40" s="14">
        <v>0</v>
      </c>
      <c r="CQ40" s="14">
        <v>0</v>
      </c>
      <c r="CS40" s="50">
        <v>3.6</v>
      </c>
      <c r="CT40" s="50">
        <v>6.1</v>
      </c>
      <c r="CU40" s="50">
        <v>5.5</v>
      </c>
      <c r="CV40" s="50">
        <v>5.2</v>
      </c>
      <c r="CW40" s="50">
        <v>5.4</v>
      </c>
      <c r="CX40" s="50">
        <v>4.9000000000000004</v>
      </c>
      <c r="CY40" s="50">
        <v>0.8</v>
      </c>
      <c r="CZ40" s="50">
        <v>5.7</v>
      </c>
      <c r="DA40" s="50">
        <v>5.2</v>
      </c>
      <c r="DK40"/>
      <c r="DL40" s="129"/>
      <c r="DM40" s="62"/>
    </row>
    <row r="41" spans="1:120" s="16" customFormat="1" x14ac:dyDescent="0.25">
      <c r="A41" s="16">
        <v>35</v>
      </c>
      <c r="B41" s="59">
        <f t="shared" si="79"/>
        <v>2</v>
      </c>
      <c r="C41" s="59" t="str">
        <f t="shared" si="72"/>
        <v/>
      </c>
      <c r="D41" s="66">
        <v>0</v>
      </c>
      <c r="E41" s="65">
        <f t="shared" si="73"/>
        <v>0</v>
      </c>
      <c r="F41" s="58">
        <f t="shared" si="44"/>
        <v>0</v>
      </c>
      <c r="G41" s="58">
        <f t="shared" si="95"/>
        <v>0</v>
      </c>
      <c r="H41" s="58" t="str">
        <f t="shared" si="93"/>
        <v/>
      </c>
      <c r="I41" s="58" t="str">
        <f t="shared" si="93"/>
        <v/>
      </c>
      <c r="J41" s="58" t="str">
        <f t="shared" si="93"/>
        <v/>
      </c>
      <c r="K41" s="58" t="str">
        <f t="shared" si="93"/>
        <v/>
      </c>
      <c r="L41" s="58" t="str">
        <f t="shared" si="93"/>
        <v/>
      </c>
      <c r="M41" s="58" t="str">
        <f t="shared" si="93"/>
        <v/>
      </c>
      <c r="N41" s="58" t="str">
        <f t="shared" si="93"/>
        <v/>
      </c>
      <c r="O41" s="58" t="str">
        <f t="shared" si="93"/>
        <v/>
      </c>
      <c r="P41" s="58" t="str">
        <f t="shared" si="93"/>
        <v/>
      </c>
      <c r="Q41" s="58" t="str">
        <f t="shared" si="93"/>
        <v/>
      </c>
      <c r="R41" s="58" t="str">
        <f t="shared" si="94"/>
        <v/>
      </c>
      <c r="S41" s="58" t="str">
        <f t="shared" si="94"/>
        <v/>
      </c>
      <c r="T41" s="58" t="str">
        <f t="shared" si="94"/>
        <v/>
      </c>
      <c r="U41" s="58" t="str">
        <f t="shared" si="94"/>
        <v/>
      </c>
      <c r="V41" s="58" t="str">
        <f t="shared" si="94"/>
        <v/>
      </c>
      <c r="W41" s="58" t="str">
        <f t="shared" si="94"/>
        <v/>
      </c>
      <c r="X41" s="58" t="str">
        <f t="shared" si="94"/>
        <v/>
      </c>
      <c r="Y41" s="58" t="str">
        <f t="shared" si="94"/>
        <v/>
      </c>
      <c r="Z41" s="58" t="str">
        <f t="shared" si="94"/>
        <v/>
      </c>
      <c r="AA41" s="58" t="str">
        <f t="shared" si="94"/>
        <v/>
      </c>
      <c r="AB41" s="68">
        <f t="shared" si="96"/>
        <v>0</v>
      </c>
      <c r="AC41" s="58">
        <f t="shared" ca="1" si="97"/>
        <v>128</v>
      </c>
      <c r="AD41" s="134">
        <f t="shared" ca="1" si="114"/>
        <v>-9.228723404255323</v>
      </c>
      <c r="AE41" s="130">
        <f t="shared" ca="1" si="114"/>
        <v>-9.228723404255323</v>
      </c>
      <c r="AF41" s="130">
        <f t="shared" ca="1" si="114"/>
        <v>-9.228723404255323</v>
      </c>
      <c r="AG41" s="130">
        <f t="shared" ca="1" si="114"/>
        <v>-9.228723404255323</v>
      </c>
      <c r="AH41" s="135">
        <f t="shared" ca="1" si="114"/>
        <v>-9.228723404255323</v>
      </c>
      <c r="AI41" s="122">
        <f t="shared" si="98"/>
        <v>12.091806247170666</v>
      </c>
      <c r="AJ41" s="16">
        <v>40</v>
      </c>
      <c r="AK41" s="16">
        <f t="shared" si="99"/>
        <v>52</v>
      </c>
      <c r="AL41" s="122">
        <f t="shared" si="100"/>
        <v>9.1806247170667571E-2</v>
      </c>
      <c r="AM41" s="122">
        <f t="shared" si="101"/>
        <v>3.0602082390222524E-2</v>
      </c>
      <c r="AN41" s="122">
        <f t="shared" si="102"/>
        <v>0</v>
      </c>
      <c r="AO41" s="122">
        <f t="shared" si="103"/>
        <v>0</v>
      </c>
      <c r="AP41" s="122">
        <f t="shared" si="104"/>
        <v>0</v>
      </c>
      <c r="AQ41" s="122">
        <f t="shared" si="105"/>
        <v>0</v>
      </c>
      <c r="AR41" s="122">
        <f t="shared" si="106"/>
        <v>0</v>
      </c>
      <c r="AS41" s="122">
        <f t="shared" si="107"/>
        <v>0</v>
      </c>
      <c r="AT41" s="122">
        <f t="shared" si="108"/>
        <v>0</v>
      </c>
      <c r="AU41" s="122">
        <f t="shared" si="109"/>
        <v>0</v>
      </c>
      <c r="AV41" s="59">
        <f t="shared" ca="1" si="63"/>
        <v>-9.228723404255323</v>
      </c>
      <c r="AW41" s="16">
        <f>IF(AND('User Input'!$G$6=1,OR(HOUR(Model!BK41)=8,HOUR(Model!BK41)=9)),10,IF(AND('User Input'!$G$6=2,HOUR(Model!BK41)=6),10,0))</f>
        <v>0</v>
      </c>
      <c r="AX41" s="69">
        <f>IF('User Input'!$G$11=4,(Model!DA41-Model!$DA$4)*50,0)+IF('User Input'!$G$11=3,(Model!CV41-Model!$CV$4)*50,0)+IF('User Input'!$G$11=2,(Model!CW41-Model!$CW$4)*50,0)+IF('User Input'!$G$11=1,(Model!CX41-Model!$CX$4)*-25+(Model!CY41-Model!$CY$4)*-25,0)</f>
        <v>-9.228723404255323</v>
      </c>
      <c r="AY41" s="16">
        <f>IF(AND('User Input'!$G$19=0,Model!BG41="M"),-1000,0)+IF(AND('User Input'!$G$20=0,Model!BG41="T"),-1000,0)+IF(AND('User Input'!$G$21=0,OR(Model!BG41="W",BH41="W")),-1000,0)+IF(AND('User Input'!$G$22=0,OR(Model!BG41="R",BH41="R")),-1000,0)</f>
        <v>0</v>
      </c>
      <c r="AZ41" s="16">
        <f ca="1">IF('User Input'!$G$26="NA",0,OFFSET(Model!BN41,1,'User Input'!$G$26)*50)</f>
        <v>0</v>
      </c>
      <c r="BA41" s="16">
        <f ca="1">IF('User Input'!$G$27="NA",0,OFFSET(Model!BN41,1,'User Input'!$G$27)*50)</f>
        <v>0</v>
      </c>
      <c r="BB41" s="14" t="s">
        <v>860</v>
      </c>
      <c r="BC41" s="14" t="s">
        <v>15</v>
      </c>
      <c r="BD41" s="14">
        <f>VLOOKUP(BB41,Size!$A$1:$D$397,4,TRUE)</f>
        <v>40</v>
      </c>
      <c r="BE41" s="14" t="s">
        <v>980</v>
      </c>
      <c r="BF41" s="14">
        <f t="shared" si="84"/>
        <v>2</v>
      </c>
      <c r="BG41" s="15" t="str">
        <f t="shared" si="85"/>
        <v>M</v>
      </c>
      <c r="BH41" s="15" t="str">
        <f t="shared" si="86"/>
        <v>W</v>
      </c>
      <c r="BI41" s="14" t="s">
        <v>983</v>
      </c>
      <c r="BJ41" s="14">
        <f t="shared" si="87"/>
        <v>6</v>
      </c>
      <c r="BK41" s="123" t="str">
        <f t="shared" si="75"/>
        <v>10:30</v>
      </c>
      <c r="BL41" s="14" t="str">
        <f t="shared" si="76"/>
        <v>11:50</v>
      </c>
      <c r="BM41" s="14" t="s">
        <v>861</v>
      </c>
      <c r="BN41" s="14" t="s">
        <v>862</v>
      </c>
      <c r="BO41" s="16">
        <f t="shared" si="110"/>
        <v>10</v>
      </c>
      <c r="BP41" s="16">
        <f t="shared" si="111"/>
        <v>30</v>
      </c>
      <c r="BQ41" s="58">
        <f t="shared" si="112"/>
        <v>2</v>
      </c>
      <c r="BR41" s="16">
        <f t="shared" si="113"/>
        <v>2</v>
      </c>
      <c r="BS41" s="16">
        <f t="shared" si="77"/>
        <v>12</v>
      </c>
      <c r="BT41" s="16">
        <f t="shared" si="78"/>
        <v>32</v>
      </c>
      <c r="BU41" s="14">
        <v>0</v>
      </c>
      <c r="BV41" s="14">
        <v>0</v>
      </c>
      <c r="BW41" s="14">
        <v>0</v>
      </c>
      <c r="BX41" s="14">
        <v>0</v>
      </c>
      <c r="BY41" s="14">
        <v>0</v>
      </c>
      <c r="BZ41" s="14">
        <v>0</v>
      </c>
      <c r="CA41" s="14">
        <v>0</v>
      </c>
      <c r="CB41" s="14">
        <v>0</v>
      </c>
      <c r="CC41" s="14">
        <v>0</v>
      </c>
      <c r="CD41" s="14">
        <v>0</v>
      </c>
      <c r="CE41" s="14">
        <v>0</v>
      </c>
      <c r="CF41" s="14">
        <v>0</v>
      </c>
      <c r="CG41" s="14">
        <v>0</v>
      </c>
      <c r="CH41" s="14">
        <v>0</v>
      </c>
      <c r="CI41" s="14">
        <v>0</v>
      </c>
      <c r="CJ41" s="14">
        <v>0</v>
      </c>
      <c r="CK41" s="14">
        <v>0</v>
      </c>
      <c r="CL41" s="14">
        <v>1</v>
      </c>
      <c r="CM41" s="14">
        <v>1</v>
      </c>
      <c r="CN41" s="14">
        <v>0</v>
      </c>
      <c r="CO41" s="14">
        <v>0</v>
      </c>
      <c r="CP41" s="14">
        <v>0</v>
      </c>
      <c r="CQ41" s="14">
        <v>0</v>
      </c>
      <c r="CS41" s="50">
        <v>3.5</v>
      </c>
      <c r="CT41" s="50">
        <v>5.6</v>
      </c>
      <c r="CU41" s="50">
        <v>5.2</v>
      </c>
      <c r="CV41" s="50">
        <v>4.8</v>
      </c>
      <c r="CW41" s="50">
        <v>5.0999999999999996</v>
      </c>
      <c r="CX41" s="50">
        <v>5</v>
      </c>
      <c r="CY41" s="50">
        <v>1.8</v>
      </c>
      <c r="CZ41" s="50">
        <v>5.2</v>
      </c>
      <c r="DA41" s="50">
        <v>5.0999999999999996</v>
      </c>
    </row>
    <row r="42" spans="1:120" s="16" customFormat="1" x14ac:dyDescent="0.25">
      <c r="A42" s="16">
        <v>36</v>
      </c>
      <c r="B42" s="59">
        <f t="shared" si="79"/>
        <v>2</v>
      </c>
      <c r="C42" s="59" t="str">
        <f t="shared" si="72"/>
        <v/>
      </c>
      <c r="D42" s="66">
        <v>0</v>
      </c>
      <c r="E42" s="65">
        <f t="shared" si="73"/>
        <v>0</v>
      </c>
      <c r="F42" s="58">
        <f t="shared" si="44"/>
        <v>0</v>
      </c>
      <c r="G42" s="58">
        <f t="shared" si="95"/>
        <v>0</v>
      </c>
      <c r="H42" s="58" t="str">
        <f t="shared" si="93"/>
        <v/>
      </c>
      <c r="I42" s="58" t="str">
        <f t="shared" si="93"/>
        <v/>
      </c>
      <c r="J42" s="58" t="str">
        <f t="shared" si="93"/>
        <v/>
      </c>
      <c r="K42" s="58" t="str">
        <f t="shared" si="93"/>
        <v/>
      </c>
      <c r="L42" s="58" t="str">
        <f t="shared" si="93"/>
        <v/>
      </c>
      <c r="M42" s="58" t="str">
        <f t="shared" si="93"/>
        <v/>
      </c>
      <c r="N42" s="58" t="str">
        <f t="shared" si="93"/>
        <v/>
      </c>
      <c r="O42" s="58" t="str">
        <f t="shared" si="93"/>
        <v/>
      </c>
      <c r="P42" s="58" t="str">
        <f t="shared" si="93"/>
        <v/>
      </c>
      <c r="Q42" s="58" t="str">
        <f t="shared" si="93"/>
        <v/>
      </c>
      <c r="R42" s="58" t="str">
        <f t="shared" si="94"/>
        <v/>
      </c>
      <c r="S42" s="58" t="str">
        <f t="shared" si="94"/>
        <v/>
      </c>
      <c r="T42" s="58" t="str">
        <f t="shared" si="94"/>
        <v/>
      </c>
      <c r="U42" s="58" t="str">
        <f t="shared" si="94"/>
        <v/>
      </c>
      <c r="V42" s="58" t="str">
        <f t="shared" si="94"/>
        <v/>
      </c>
      <c r="W42" s="58" t="str">
        <f t="shared" si="94"/>
        <v/>
      </c>
      <c r="X42" s="58" t="str">
        <f t="shared" si="94"/>
        <v/>
      </c>
      <c r="Y42" s="58" t="str">
        <f t="shared" si="94"/>
        <v/>
      </c>
      <c r="Z42" s="58" t="str">
        <f t="shared" si="94"/>
        <v/>
      </c>
      <c r="AA42" s="58" t="str">
        <f t="shared" si="94"/>
        <v/>
      </c>
      <c r="AB42" s="68">
        <f t="shared" si="96"/>
        <v>0</v>
      </c>
      <c r="AC42" s="58">
        <f t="shared" ca="1" si="97"/>
        <v>145</v>
      </c>
      <c r="AD42" s="134">
        <f t="shared" ca="1" si="114"/>
        <v>-39.228723404255334</v>
      </c>
      <c r="AE42" s="130">
        <f t="shared" ca="1" si="114"/>
        <v>-39.228723404255334</v>
      </c>
      <c r="AF42" s="130">
        <f t="shared" ca="1" si="114"/>
        <v>-39.228723404255334</v>
      </c>
      <c r="AG42" s="130">
        <f t="shared" ca="1" si="114"/>
        <v>-39.228723404255334</v>
      </c>
      <c r="AH42" s="135">
        <f t="shared" ca="1" si="114"/>
        <v>-39.228723404255334</v>
      </c>
      <c r="AI42" s="122">
        <f t="shared" si="98"/>
        <v>115.00536803983707</v>
      </c>
      <c r="AJ42" s="16">
        <v>40</v>
      </c>
      <c r="AK42" s="16">
        <f t="shared" si="99"/>
        <v>91.312000000000012</v>
      </c>
      <c r="AL42" s="122">
        <f t="shared" si="100"/>
        <v>63.693368039837061</v>
      </c>
      <c r="AM42" s="122">
        <f t="shared" si="101"/>
        <v>0.65187867813490685</v>
      </c>
      <c r="AN42" s="122">
        <f t="shared" si="102"/>
        <v>0.76505205975553858</v>
      </c>
      <c r="AO42" s="122">
        <f t="shared" si="103"/>
        <v>1.5661385242191057</v>
      </c>
      <c r="AP42" s="122">
        <f t="shared" si="104"/>
        <v>1.0050248981439753</v>
      </c>
      <c r="AQ42" s="122">
        <f t="shared" si="105"/>
        <v>0.22820280669985935</v>
      </c>
      <c r="AR42" s="122">
        <f t="shared" si="106"/>
        <v>3.926222272521505</v>
      </c>
      <c r="AS42" s="122">
        <f t="shared" si="107"/>
        <v>0</v>
      </c>
      <c r="AT42" s="122">
        <f t="shared" si="108"/>
        <v>3.5872453598913729</v>
      </c>
      <c r="AU42" s="122">
        <f t="shared" si="109"/>
        <v>0.71300362154820962</v>
      </c>
      <c r="AV42" s="59">
        <f t="shared" ca="1" si="63"/>
        <v>-39.228723404255334</v>
      </c>
      <c r="AW42" s="16">
        <f>IF(AND('User Input'!$G$6=1,OR(HOUR(Model!BK42)=8,HOUR(Model!BK42)=9)),10,IF(AND('User Input'!$G$6=2,HOUR(Model!BK42)=6),10,0))</f>
        <v>0</v>
      </c>
      <c r="AX42" s="69">
        <f>IF('User Input'!$G$11=4,(Model!DA42-Model!$DA$4)*50,0)+IF('User Input'!$G$11=3,(Model!CV42-Model!$CV$4)*50,0)+IF('User Input'!$G$11=2,(Model!CW42-Model!$CW$4)*50,0)+IF('User Input'!$G$11=1,(Model!CX42-Model!$CX$4)*-25+(Model!CY42-Model!$CY$4)*-25,0)</f>
        <v>-39.228723404255334</v>
      </c>
      <c r="AY42" s="16">
        <f>IF(AND('User Input'!$G$19=0,Model!BG42="M"),-1000,0)+IF(AND('User Input'!$G$20=0,Model!BG42="T"),-1000,0)+IF(AND('User Input'!$G$21=0,OR(Model!BG42="W",BH42="W")),-1000,0)+IF(AND('User Input'!$G$22=0,OR(Model!BG42="R",BH42="R")),-1000,0)</f>
        <v>0</v>
      </c>
      <c r="AZ42" s="16">
        <f ca="1">IF('User Input'!$G$26="NA",0,OFFSET(Model!BN42,1,'User Input'!$G$26)*50)</f>
        <v>0</v>
      </c>
      <c r="BA42" s="16">
        <f ca="1">IF('User Input'!$G$27="NA",0,OFFSET(Model!BN42,1,'User Input'!$G$27)*50)</f>
        <v>0</v>
      </c>
      <c r="BB42" s="14" t="s">
        <v>886</v>
      </c>
      <c r="BC42" s="14" t="s">
        <v>18</v>
      </c>
      <c r="BD42" s="14">
        <f>VLOOKUP(BB42,Size!$A$1:$D$397,4,TRUE)</f>
        <v>40</v>
      </c>
      <c r="BE42" s="14" t="s">
        <v>980</v>
      </c>
      <c r="BF42" s="14">
        <f t="shared" si="84"/>
        <v>2</v>
      </c>
      <c r="BG42" s="15" t="str">
        <f t="shared" si="85"/>
        <v>M</v>
      </c>
      <c r="BH42" s="15" t="str">
        <f t="shared" si="86"/>
        <v>W</v>
      </c>
      <c r="BI42" s="14" t="s">
        <v>1008</v>
      </c>
      <c r="BJ42" s="14">
        <f t="shared" si="87"/>
        <v>5</v>
      </c>
      <c r="BK42" s="123" t="str">
        <f t="shared" si="75"/>
        <v>1:30</v>
      </c>
      <c r="BL42" s="14" t="str">
        <f t="shared" si="76"/>
        <v>2:50</v>
      </c>
      <c r="BM42" s="14" t="s">
        <v>887</v>
      </c>
      <c r="BN42" s="14" t="s">
        <v>888</v>
      </c>
      <c r="BO42" s="16">
        <f t="shared" si="110"/>
        <v>10</v>
      </c>
      <c r="BP42" s="16">
        <f t="shared" si="111"/>
        <v>30</v>
      </c>
      <c r="BQ42" s="58">
        <f t="shared" si="112"/>
        <v>3</v>
      </c>
      <c r="BR42" s="16">
        <f t="shared" si="113"/>
        <v>3</v>
      </c>
      <c r="BS42" s="16">
        <f t="shared" si="77"/>
        <v>13</v>
      </c>
      <c r="BT42" s="16">
        <f t="shared" si="78"/>
        <v>33</v>
      </c>
      <c r="BU42" s="14">
        <v>0</v>
      </c>
      <c r="BV42" s="14">
        <v>0</v>
      </c>
      <c r="BW42" s="14">
        <v>0</v>
      </c>
      <c r="BX42" s="14">
        <v>0</v>
      </c>
      <c r="BY42" s="14">
        <v>0</v>
      </c>
      <c r="BZ42" s="14">
        <v>0</v>
      </c>
      <c r="CA42" s="14">
        <v>0</v>
      </c>
      <c r="CB42" s="14">
        <v>0</v>
      </c>
      <c r="CC42" s="14">
        <v>0</v>
      </c>
      <c r="CD42" s="14">
        <v>0</v>
      </c>
      <c r="CE42" s="14">
        <v>0</v>
      </c>
      <c r="CF42" s="14">
        <v>0</v>
      </c>
      <c r="CG42" s="14">
        <v>0</v>
      </c>
      <c r="CH42" s="14">
        <v>0</v>
      </c>
      <c r="CI42" s="14">
        <v>0</v>
      </c>
      <c r="CJ42" s="14">
        <v>0</v>
      </c>
      <c r="CK42" s="14">
        <v>0</v>
      </c>
      <c r="CL42" s="14">
        <v>1</v>
      </c>
      <c r="CM42" s="14">
        <v>0</v>
      </c>
      <c r="CN42" s="14">
        <v>0</v>
      </c>
      <c r="CO42" s="14">
        <v>0</v>
      </c>
      <c r="CP42" s="14">
        <v>1</v>
      </c>
      <c r="CQ42" s="14">
        <v>1</v>
      </c>
      <c r="CS42" s="50">
        <v>3.7</v>
      </c>
      <c r="CT42" s="50">
        <v>6.6</v>
      </c>
      <c r="CU42" s="50">
        <v>6.5</v>
      </c>
      <c r="CV42" s="50">
        <v>6.1</v>
      </c>
      <c r="CW42" s="50">
        <v>6.2</v>
      </c>
      <c r="CX42" s="50">
        <v>6.4</v>
      </c>
      <c r="CY42" s="50">
        <v>1.6</v>
      </c>
      <c r="CZ42" s="50">
        <v>6.6</v>
      </c>
      <c r="DA42" s="50">
        <v>6.2</v>
      </c>
      <c r="DC42" s="64" t="s">
        <v>1606</v>
      </c>
      <c r="DE42" s="64" t="s">
        <v>1607</v>
      </c>
      <c r="DG42" s="64" t="s">
        <v>1608</v>
      </c>
    </row>
    <row r="43" spans="1:120" s="16" customFormat="1" x14ac:dyDescent="0.25">
      <c r="A43" s="16">
        <v>37</v>
      </c>
      <c r="B43" s="59">
        <f t="shared" si="79"/>
        <v>2</v>
      </c>
      <c r="C43" s="59" t="str">
        <f t="shared" si="72"/>
        <v/>
      </c>
      <c r="D43" s="66">
        <v>0</v>
      </c>
      <c r="E43" s="65">
        <f t="shared" si="73"/>
        <v>0</v>
      </c>
      <c r="F43" s="58">
        <f t="shared" si="44"/>
        <v>0</v>
      </c>
      <c r="G43" s="58">
        <f t="shared" si="95"/>
        <v>0</v>
      </c>
      <c r="H43" s="58" t="str">
        <f t="shared" si="93"/>
        <v/>
      </c>
      <c r="I43" s="58" t="str">
        <f t="shared" si="93"/>
        <v/>
      </c>
      <c r="J43" s="58" t="str">
        <f t="shared" si="93"/>
        <v/>
      </c>
      <c r="K43" s="58" t="str">
        <f t="shared" si="93"/>
        <v/>
      </c>
      <c r="L43" s="58" t="str">
        <f t="shared" si="93"/>
        <v/>
      </c>
      <c r="M43" s="58" t="str">
        <f t="shared" si="93"/>
        <v/>
      </c>
      <c r="N43" s="58" t="str">
        <f t="shared" si="93"/>
        <v/>
      </c>
      <c r="O43" s="58" t="str">
        <f t="shared" si="93"/>
        <v/>
      </c>
      <c r="P43" s="58" t="str">
        <f t="shared" si="93"/>
        <v/>
      </c>
      <c r="Q43" s="58" t="str">
        <f t="shared" si="93"/>
        <v/>
      </c>
      <c r="R43" s="58" t="str">
        <f t="shared" si="94"/>
        <v/>
      </c>
      <c r="S43" s="58" t="str">
        <f t="shared" si="94"/>
        <v/>
      </c>
      <c r="T43" s="58" t="str">
        <f t="shared" si="94"/>
        <v/>
      </c>
      <c r="U43" s="58" t="str">
        <f t="shared" si="94"/>
        <v/>
      </c>
      <c r="V43" s="58" t="str">
        <f t="shared" si="94"/>
        <v/>
      </c>
      <c r="W43" s="58" t="str">
        <f t="shared" si="94"/>
        <v/>
      </c>
      <c r="X43" s="58" t="str">
        <f t="shared" si="94"/>
        <v/>
      </c>
      <c r="Y43" s="58" t="str">
        <f t="shared" si="94"/>
        <v/>
      </c>
      <c r="Z43" s="58" t="str">
        <f t="shared" si="94"/>
        <v/>
      </c>
      <c r="AA43" s="58" t="str">
        <f t="shared" si="94"/>
        <v/>
      </c>
      <c r="AB43" s="68">
        <f t="shared" si="96"/>
        <v>0</v>
      </c>
      <c r="AC43" s="58">
        <f t="shared" ca="1" si="97"/>
        <v>103</v>
      </c>
      <c r="AD43" s="134">
        <f t="shared" ca="1" si="114"/>
        <v>15.77127659574467</v>
      </c>
      <c r="AE43" s="130">
        <f t="shared" ca="1" si="114"/>
        <v>15.77127659574467</v>
      </c>
      <c r="AF43" s="130">
        <f t="shared" ca="1" si="114"/>
        <v>15.77127659574467</v>
      </c>
      <c r="AG43" s="130">
        <f t="shared" ca="1" si="114"/>
        <v>15.77127659574467</v>
      </c>
      <c r="AH43" s="135">
        <f t="shared" ca="1" si="114"/>
        <v>15.77127659574467</v>
      </c>
      <c r="AI43" s="122">
        <f t="shared" si="98"/>
        <v>-9.4077297419646868</v>
      </c>
      <c r="AJ43" s="16">
        <v>69</v>
      </c>
      <c r="AK43" s="16">
        <f t="shared" si="99"/>
        <v>52</v>
      </c>
      <c r="AL43" s="122">
        <f t="shared" si="100"/>
        <v>7.5922702580353167</v>
      </c>
      <c r="AM43" s="122">
        <f t="shared" si="101"/>
        <v>3.0602082390222524E-2</v>
      </c>
      <c r="AN43" s="122">
        <f t="shared" si="102"/>
        <v>0</v>
      </c>
      <c r="AO43" s="122">
        <f t="shared" si="103"/>
        <v>0.38315980081484863</v>
      </c>
      <c r="AP43" s="122">
        <f t="shared" si="104"/>
        <v>0</v>
      </c>
      <c r="AQ43" s="122">
        <f t="shared" si="105"/>
        <v>0</v>
      </c>
      <c r="AR43" s="122">
        <f t="shared" si="106"/>
        <v>0</v>
      </c>
      <c r="AS43" s="122">
        <f t="shared" si="107"/>
        <v>0.66278859212313146</v>
      </c>
      <c r="AT43" s="122">
        <f t="shared" si="108"/>
        <v>9.7883657763697174E-2</v>
      </c>
      <c r="AU43" s="122">
        <f t="shared" si="109"/>
        <v>0</v>
      </c>
      <c r="AV43" s="59">
        <f t="shared" ca="1" si="63"/>
        <v>15.77127659574467</v>
      </c>
      <c r="AW43" s="16">
        <f>IF(AND('User Input'!$G$6=1,OR(HOUR(Model!BK43)=8,HOUR(Model!BK43)=9)),10,IF(AND('User Input'!$G$6=2,HOUR(Model!BK43)=6),10,0))</f>
        <v>0</v>
      </c>
      <c r="AX43" s="69">
        <f>IF('User Input'!$G$11=4,(Model!DA43-Model!$DA$4)*50,0)+IF('User Input'!$G$11=3,(Model!CV43-Model!$CV$4)*50,0)+IF('User Input'!$G$11=2,(Model!CW43-Model!$CW$4)*50,0)+IF('User Input'!$G$11=1,(Model!CX43-Model!$CX$4)*-25+(Model!CY43-Model!$CY$4)*-25,0)</f>
        <v>15.77127659574467</v>
      </c>
      <c r="AY43" s="16">
        <f>IF(AND('User Input'!$G$19=0,Model!BG43="M"),-1000,0)+IF(AND('User Input'!$G$20=0,Model!BG43="T"),-1000,0)+IF(AND('User Input'!$G$21=0,OR(Model!BG43="W",BH43="W")),-1000,0)+IF(AND('User Input'!$G$22=0,OR(Model!BG43="R",BH43="R")),-1000,0)</f>
        <v>0</v>
      </c>
      <c r="AZ43" s="16">
        <f ca="1">IF('User Input'!$G$26="NA",0,OFFSET(Model!BN43,1,'User Input'!$G$26)*50)</f>
        <v>0</v>
      </c>
      <c r="BA43" s="16">
        <f ca="1">IF('User Input'!$G$27="NA",0,OFFSET(Model!BN43,1,'User Input'!$G$27)*50)</f>
        <v>0</v>
      </c>
      <c r="BB43" s="14" t="s">
        <v>939</v>
      </c>
      <c r="BC43" s="14" t="s">
        <v>19</v>
      </c>
      <c r="BD43" s="14">
        <f>VLOOKUP(BB43,Size!$A$1:$D$397,4,TRUE)</f>
        <v>69</v>
      </c>
      <c r="BE43" s="14" t="s">
        <v>980</v>
      </c>
      <c r="BF43" s="14">
        <f t="shared" si="84"/>
        <v>2</v>
      </c>
      <c r="BG43" s="15" t="str">
        <f t="shared" si="85"/>
        <v>M</v>
      </c>
      <c r="BH43" s="15" t="str">
        <f t="shared" si="86"/>
        <v>W</v>
      </c>
      <c r="BI43" s="14" t="s">
        <v>1023</v>
      </c>
      <c r="BJ43" s="14">
        <f t="shared" si="87"/>
        <v>5</v>
      </c>
      <c r="BK43" s="123" t="str">
        <f t="shared" si="75"/>
        <v>3:00</v>
      </c>
      <c r="BL43" s="14" t="str">
        <f t="shared" si="76"/>
        <v>4:20</v>
      </c>
      <c r="BM43" s="14" t="s">
        <v>940</v>
      </c>
      <c r="BN43" s="14" t="s">
        <v>941</v>
      </c>
      <c r="BO43" s="16">
        <f t="shared" si="110"/>
        <v>10</v>
      </c>
      <c r="BP43" s="16">
        <f t="shared" si="111"/>
        <v>30</v>
      </c>
      <c r="BQ43" s="58">
        <f t="shared" si="112"/>
        <v>4</v>
      </c>
      <c r="BR43" s="16">
        <f t="shared" si="113"/>
        <v>4</v>
      </c>
      <c r="BS43" s="16">
        <f t="shared" si="77"/>
        <v>14</v>
      </c>
      <c r="BT43" s="16">
        <f t="shared" si="78"/>
        <v>34</v>
      </c>
      <c r="BU43" s="14">
        <v>0</v>
      </c>
      <c r="BV43" s="14">
        <v>0</v>
      </c>
      <c r="BW43" s="14">
        <v>0</v>
      </c>
      <c r="BX43" s="14">
        <v>0</v>
      </c>
      <c r="BY43" s="14">
        <v>1</v>
      </c>
      <c r="BZ43" s="14">
        <v>0</v>
      </c>
      <c r="CA43" s="14">
        <v>0</v>
      </c>
      <c r="CB43" s="14">
        <v>0</v>
      </c>
      <c r="CC43" s="14">
        <v>0</v>
      </c>
      <c r="CD43" s="14">
        <v>0</v>
      </c>
      <c r="CE43" s="14">
        <v>0</v>
      </c>
      <c r="CF43" s="14">
        <v>0</v>
      </c>
      <c r="CG43" s="14">
        <v>0</v>
      </c>
      <c r="CH43" s="14">
        <v>0</v>
      </c>
      <c r="CI43" s="14">
        <v>0</v>
      </c>
      <c r="CJ43" s="14">
        <v>0</v>
      </c>
      <c r="CK43" s="14">
        <v>0</v>
      </c>
      <c r="CL43" s="14">
        <v>1</v>
      </c>
      <c r="CM43" s="14">
        <v>1</v>
      </c>
      <c r="CN43" s="14">
        <v>0</v>
      </c>
      <c r="CO43" s="14">
        <v>0</v>
      </c>
      <c r="CP43" s="14">
        <v>0</v>
      </c>
      <c r="CQ43" s="14">
        <v>0</v>
      </c>
      <c r="CS43" s="50">
        <v>3.5</v>
      </c>
      <c r="CT43" s="50">
        <v>5.6</v>
      </c>
      <c r="CU43" s="50">
        <v>6.3</v>
      </c>
      <c r="CV43" s="50">
        <v>5.7</v>
      </c>
      <c r="CW43" s="50">
        <v>5.9</v>
      </c>
      <c r="CX43" s="50">
        <v>5.4</v>
      </c>
      <c r="CY43" s="50">
        <v>0.4</v>
      </c>
      <c r="CZ43" s="50">
        <v>6.1</v>
      </c>
      <c r="DA43" s="50">
        <v>5.9</v>
      </c>
      <c r="DB43" s="85"/>
      <c r="DC43" s="50">
        <v>1</v>
      </c>
      <c r="DE43" s="16">
        <f>IF(COUNTIF($D$7:$D$154,DC43)=1,0,10000)</f>
        <v>0</v>
      </c>
      <c r="DG43" s="16">
        <f ca="1">SUMIF($D$7:$D$154,DC43,$AD$7:$AD$154)</f>
        <v>170.77127659574467</v>
      </c>
    </row>
    <row r="44" spans="1:120" s="16" customFormat="1" x14ac:dyDescent="0.25">
      <c r="A44" s="16">
        <v>38</v>
      </c>
      <c r="B44" s="59">
        <f t="shared" si="79"/>
        <v>2</v>
      </c>
      <c r="C44" s="59" t="str">
        <f t="shared" si="72"/>
        <v/>
      </c>
      <c r="D44" s="66">
        <v>0</v>
      </c>
      <c r="E44" s="65">
        <f t="shared" si="73"/>
        <v>0</v>
      </c>
      <c r="F44" s="58">
        <f t="shared" si="44"/>
        <v>0</v>
      </c>
      <c r="G44" s="58">
        <f t="shared" si="95"/>
        <v>0</v>
      </c>
      <c r="H44" s="58" t="str">
        <f t="shared" si="93"/>
        <v/>
      </c>
      <c r="I44" s="58" t="str">
        <f t="shared" si="93"/>
        <v/>
      </c>
      <c r="J44" s="58" t="str">
        <f t="shared" si="93"/>
        <v/>
      </c>
      <c r="K44" s="58" t="str">
        <f t="shared" si="93"/>
        <v/>
      </c>
      <c r="L44" s="58" t="str">
        <f t="shared" si="93"/>
        <v/>
      </c>
      <c r="M44" s="58" t="str">
        <f t="shared" si="93"/>
        <v/>
      </c>
      <c r="N44" s="58" t="str">
        <f t="shared" si="93"/>
        <v/>
      </c>
      <c r="O44" s="58" t="str">
        <f t="shared" si="93"/>
        <v/>
      </c>
      <c r="P44" s="58" t="str">
        <f t="shared" si="93"/>
        <v/>
      </c>
      <c r="Q44" s="58" t="str">
        <f t="shared" si="93"/>
        <v/>
      </c>
      <c r="R44" s="58" t="str">
        <f t="shared" si="94"/>
        <v/>
      </c>
      <c r="S44" s="58" t="str">
        <f t="shared" si="94"/>
        <v/>
      </c>
      <c r="T44" s="58" t="str">
        <f t="shared" si="94"/>
        <v/>
      </c>
      <c r="U44" s="58" t="str">
        <f t="shared" si="94"/>
        <v/>
      </c>
      <c r="V44" s="58" t="str">
        <f t="shared" si="94"/>
        <v/>
      </c>
      <c r="W44" s="58" t="str">
        <f t="shared" si="94"/>
        <v/>
      </c>
      <c r="X44" s="58" t="str">
        <f t="shared" si="94"/>
        <v/>
      </c>
      <c r="Y44" s="58" t="str">
        <f t="shared" si="94"/>
        <v/>
      </c>
      <c r="Z44" s="58" t="str">
        <f t="shared" si="94"/>
        <v/>
      </c>
      <c r="AA44" s="58" t="str">
        <f t="shared" si="94"/>
        <v/>
      </c>
      <c r="AB44" s="68">
        <f t="shared" si="96"/>
        <v>0</v>
      </c>
      <c r="AC44" s="58">
        <f t="shared" ca="1" si="97"/>
        <v>86</v>
      </c>
      <c r="AD44" s="134">
        <f t="shared" ca="1" si="114"/>
        <v>25.77127659574467</v>
      </c>
      <c r="AE44" s="130">
        <f t="shared" ca="1" si="114"/>
        <v>25.77127659574467</v>
      </c>
      <c r="AF44" s="130">
        <f t="shared" ca="1" si="114"/>
        <v>25.77127659574467</v>
      </c>
      <c r="AG44" s="130">
        <f t="shared" ca="1" si="114"/>
        <v>25.77127659574467</v>
      </c>
      <c r="AH44" s="135">
        <f t="shared" ca="1" si="114"/>
        <v>25.77127659574467</v>
      </c>
      <c r="AI44" s="122">
        <f t="shared" si="98"/>
        <v>-98.407729741964687</v>
      </c>
      <c r="AJ44" s="16">
        <v>120</v>
      </c>
      <c r="AK44" s="16">
        <f t="shared" si="99"/>
        <v>14</v>
      </c>
      <c r="AL44" s="122">
        <f t="shared" si="100"/>
        <v>7.5922702580353167</v>
      </c>
      <c r="AM44" s="122">
        <f t="shared" si="101"/>
        <v>3.0602082390222524E-2</v>
      </c>
      <c r="AN44" s="122">
        <f t="shared" si="102"/>
        <v>0</v>
      </c>
      <c r="AO44" s="122">
        <f t="shared" si="103"/>
        <v>0.38315980081484863</v>
      </c>
      <c r="AP44" s="122">
        <f t="shared" si="104"/>
        <v>0</v>
      </c>
      <c r="AQ44" s="122">
        <f t="shared" si="105"/>
        <v>0</v>
      </c>
      <c r="AR44" s="122">
        <f t="shared" si="106"/>
        <v>0</v>
      </c>
      <c r="AS44" s="122">
        <f t="shared" si="107"/>
        <v>0.66278859212313146</v>
      </c>
      <c r="AT44" s="122">
        <f t="shared" si="108"/>
        <v>9.7883657763697174E-2</v>
      </c>
      <c r="AU44" s="122">
        <f t="shared" si="109"/>
        <v>0</v>
      </c>
      <c r="AV44" s="59">
        <f t="shared" ca="1" si="63"/>
        <v>25.77127659574467</v>
      </c>
      <c r="AW44" s="16">
        <f>IF(AND('User Input'!$G$6=1,OR(HOUR(Model!BK44)=8,HOUR(Model!BK44)=9)),10,IF(AND('User Input'!$G$6=2,HOUR(Model!BK44)=6),10,0))</f>
        <v>10</v>
      </c>
      <c r="AX44" s="69">
        <f>IF('User Input'!$G$11=4,(Model!DA44-Model!$DA$4)*50,0)+IF('User Input'!$G$11=3,(Model!CV44-Model!$CV$4)*50,0)+IF('User Input'!$G$11=2,(Model!CW44-Model!$CW$4)*50,0)+IF('User Input'!$G$11=1,(Model!CX44-Model!$CX$4)*-25+(Model!CY44-Model!$CY$4)*-25,0)</f>
        <v>15.77127659574467</v>
      </c>
      <c r="AY44" s="16">
        <f>IF(AND('User Input'!$G$19=0,Model!BG44="M"),-1000,0)+IF(AND('User Input'!$G$20=0,Model!BG44="T"),-1000,0)+IF(AND('User Input'!$G$21=0,OR(Model!BG44="W",BH44="W")),-1000,0)+IF(AND('User Input'!$G$22=0,OR(Model!BG44="R",BH44="R")),-1000,0)</f>
        <v>0</v>
      </c>
      <c r="AZ44" s="16">
        <f ca="1">IF('User Input'!$G$26="NA",0,OFFSET(Model!BN44,1,'User Input'!$G$26)*50)</f>
        <v>0</v>
      </c>
      <c r="BA44" s="16">
        <f ca="1">IF('User Input'!$G$27="NA",0,OFFSET(Model!BN44,1,'User Input'!$G$27)*50)</f>
        <v>0</v>
      </c>
      <c r="BB44" s="14" t="s">
        <v>942</v>
      </c>
      <c r="BC44" s="14" t="s">
        <v>19</v>
      </c>
      <c r="BD44" s="14">
        <f>VLOOKUP(BB44,Size!$A$1:$D$397,4,TRUE)</f>
        <v>120</v>
      </c>
      <c r="BE44" s="14" t="s">
        <v>969</v>
      </c>
      <c r="BF44" s="14">
        <f t="shared" si="84"/>
        <v>1</v>
      </c>
      <c r="BG44" s="15" t="str">
        <f t="shared" si="85"/>
        <v>M</v>
      </c>
      <c r="BH44" s="15" t="str">
        <f t="shared" si="86"/>
        <v/>
      </c>
      <c r="BI44" s="14" t="s">
        <v>970</v>
      </c>
      <c r="BJ44" s="14">
        <f t="shared" si="87"/>
        <v>5</v>
      </c>
      <c r="BK44" s="123" t="str">
        <f t="shared" si="75"/>
        <v>6:00</v>
      </c>
      <c r="BL44" s="14" t="str">
        <f t="shared" si="76"/>
        <v>9:00</v>
      </c>
      <c r="BM44" s="14" t="s">
        <v>940</v>
      </c>
      <c r="BN44" s="14" t="s">
        <v>941</v>
      </c>
      <c r="BO44" s="16">
        <f t="shared" si="110"/>
        <v>10</v>
      </c>
      <c r="BP44" s="16">
        <f t="shared" si="111"/>
        <v>0</v>
      </c>
      <c r="BQ44" s="58">
        <f t="shared" si="112"/>
        <v>5</v>
      </c>
      <c r="BR44" s="16">
        <f t="shared" si="113"/>
        <v>5</v>
      </c>
      <c r="BS44" s="16">
        <f t="shared" si="77"/>
        <v>15</v>
      </c>
      <c r="BT44" s="16">
        <f t="shared" si="78"/>
        <v>0</v>
      </c>
      <c r="BU44" s="14">
        <v>0</v>
      </c>
      <c r="BV44" s="14">
        <v>0</v>
      </c>
      <c r="BW44" s="14">
        <v>0</v>
      </c>
      <c r="BX44" s="14">
        <v>0</v>
      </c>
      <c r="BY44" s="14">
        <v>1</v>
      </c>
      <c r="BZ44" s="14">
        <v>0</v>
      </c>
      <c r="CA44" s="14">
        <v>0</v>
      </c>
      <c r="CB44" s="14">
        <v>0</v>
      </c>
      <c r="CC44" s="14">
        <v>0</v>
      </c>
      <c r="CD44" s="14">
        <v>0</v>
      </c>
      <c r="CE44" s="14">
        <v>0</v>
      </c>
      <c r="CF44" s="14">
        <v>0</v>
      </c>
      <c r="CG44" s="14">
        <v>0</v>
      </c>
      <c r="CH44" s="14">
        <v>0</v>
      </c>
      <c r="CI44" s="14">
        <v>0</v>
      </c>
      <c r="CJ44" s="14">
        <v>0</v>
      </c>
      <c r="CK44" s="14">
        <v>0</v>
      </c>
      <c r="CL44" s="14">
        <v>1</v>
      </c>
      <c r="CM44" s="14">
        <v>1</v>
      </c>
      <c r="CN44" s="14">
        <v>0</v>
      </c>
      <c r="CO44" s="14">
        <v>0</v>
      </c>
      <c r="CP44" s="14">
        <v>0</v>
      </c>
      <c r="CQ44" s="14">
        <v>0</v>
      </c>
      <c r="CS44" s="50">
        <v>3.5</v>
      </c>
      <c r="CT44" s="50">
        <v>5.6</v>
      </c>
      <c r="CU44" s="50">
        <v>6.3</v>
      </c>
      <c r="CV44" s="50">
        <v>5.7</v>
      </c>
      <c r="CW44" s="50">
        <v>5.9</v>
      </c>
      <c r="CX44" s="50">
        <v>5.4</v>
      </c>
      <c r="CY44" s="50">
        <v>0.4</v>
      </c>
      <c r="CZ44" s="50">
        <v>6.1</v>
      </c>
      <c r="DA44" s="50">
        <v>5.9</v>
      </c>
      <c r="DC44" s="50">
        <v>2</v>
      </c>
      <c r="DE44" s="16">
        <f>IF(COUNTIF($D$7:$D$154,DC44)=1,0,10000)</f>
        <v>0</v>
      </c>
      <c r="DG44" s="16">
        <f ca="1">SUMIF($D$7:$D$154,DC44,$AE$7:$AE$154)</f>
        <v>170.77127659574467</v>
      </c>
    </row>
    <row r="45" spans="1:120" s="16" customFormat="1" x14ac:dyDescent="0.25">
      <c r="A45" s="16">
        <v>39</v>
      </c>
      <c r="B45" s="59">
        <f t="shared" si="79"/>
        <v>2</v>
      </c>
      <c r="C45" s="59" t="str">
        <f t="shared" si="72"/>
        <v/>
      </c>
      <c r="D45" s="66">
        <v>0</v>
      </c>
      <c r="E45" s="65">
        <f t="shared" si="73"/>
        <v>0</v>
      </c>
      <c r="F45" s="58">
        <f t="shared" si="44"/>
        <v>0</v>
      </c>
      <c r="G45" s="58">
        <f t="shared" si="95"/>
        <v>0</v>
      </c>
      <c r="H45" s="58" t="str">
        <f t="shared" si="93"/>
        <v/>
      </c>
      <c r="I45" s="58" t="str">
        <f t="shared" si="93"/>
        <v/>
      </c>
      <c r="J45" s="58" t="str">
        <f t="shared" si="93"/>
        <v/>
      </c>
      <c r="K45" s="58" t="str">
        <f t="shared" si="93"/>
        <v/>
      </c>
      <c r="L45" s="58" t="str">
        <f t="shared" si="93"/>
        <v/>
      </c>
      <c r="M45" s="58" t="str">
        <f t="shared" si="93"/>
        <v/>
      </c>
      <c r="N45" s="58" t="str">
        <f t="shared" si="93"/>
        <v/>
      </c>
      <c r="O45" s="58" t="str">
        <f t="shared" si="93"/>
        <v/>
      </c>
      <c r="P45" s="58" t="str">
        <f t="shared" si="93"/>
        <v/>
      </c>
      <c r="Q45" s="58" t="str">
        <f t="shared" si="93"/>
        <v/>
      </c>
      <c r="R45" s="58" t="str">
        <f t="shared" si="94"/>
        <v/>
      </c>
      <c r="S45" s="58" t="str">
        <f t="shared" si="94"/>
        <v/>
      </c>
      <c r="T45" s="58" t="str">
        <f t="shared" si="94"/>
        <v/>
      </c>
      <c r="U45" s="58" t="str">
        <f t="shared" si="94"/>
        <v/>
      </c>
      <c r="V45" s="58" t="str">
        <f t="shared" si="94"/>
        <v/>
      </c>
      <c r="W45" s="58" t="str">
        <f t="shared" si="94"/>
        <v/>
      </c>
      <c r="X45" s="58" t="str">
        <f t="shared" si="94"/>
        <v/>
      </c>
      <c r="Y45" s="58" t="str">
        <f t="shared" si="94"/>
        <v/>
      </c>
      <c r="Z45" s="58" t="str">
        <f t="shared" si="94"/>
        <v/>
      </c>
      <c r="AA45" s="58" t="str">
        <f t="shared" si="94"/>
        <v/>
      </c>
      <c r="AB45" s="68">
        <f t="shared" si="96"/>
        <v>0</v>
      </c>
      <c r="AC45" s="58">
        <f t="shared" ca="1" si="97"/>
        <v>80</v>
      </c>
      <c r="AD45" s="134">
        <f t="shared" ca="1" si="114"/>
        <v>28.271276595744677</v>
      </c>
      <c r="AE45" s="130">
        <f t="shared" ca="1" si="114"/>
        <v>28.271276595744677</v>
      </c>
      <c r="AF45" s="130">
        <f t="shared" ca="1" si="114"/>
        <v>28.271276595744677</v>
      </c>
      <c r="AG45" s="130">
        <f t="shared" ca="1" si="114"/>
        <v>28.271276595744677</v>
      </c>
      <c r="AH45" s="135">
        <f t="shared" ca="1" si="114"/>
        <v>28.271276595744677</v>
      </c>
      <c r="AI45" s="122">
        <f t="shared" si="98"/>
        <v>-52.521050248981446</v>
      </c>
      <c r="AJ45" s="16">
        <v>69</v>
      </c>
      <c r="AK45" s="16">
        <f t="shared" si="99"/>
        <v>14</v>
      </c>
      <c r="AL45" s="122">
        <f t="shared" si="100"/>
        <v>2.4789497510185536</v>
      </c>
      <c r="AM45" s="122">
        <f t="shared" si="101"/>
        <v>0</v>
      </c>
      <c r="AN45" s="122">
        <f t="shared" si="102"/>
        <v>0</v>
      </c>
      <c r="AO45" s="122">
        <f t="shared" si="103"/>
        <v>0</v>
      </c>
      <c r="AP45" s="122">
        <f t="shared" si="104"/>
        <v>0</v>
      </c>
      <c r="AQ45" s="122">
        <f t="shared" si="105"/>
        <v>0</v>
      </c>
      <c r="AR45" s="122">
        <f t="shared" si="106"/>
        <v>0</v>
      </c>
      <c r="AS45" s="122">
        <f t="shared" si="107"/>
        <v>0.24789497510185537</v>
      </c>
      <c r="AT45" s="122">
        <f t="shared" si="108"/>
        <v>0</v>
      </c>
      <c r="AU45" s="122">
        <f t="shared" si="109"/>
        <v>0</v>
      </c>
      <c r="AV45" s="59">
        <f t="shared" ca="1" si="63"/>
        <v>28.271276595744677</v>
      </c>
      <c r="AW45" s="16">
        <f>IF(AND('User Input'!$G$6=1,OR(HOUR(Model!BK45)=8,HOUR(Model!BK45)=9)),10,IF(AND('User Input'!$G$6=2,HOUR(Model!BK45)=6),10,0))</f>
        <v>10</v>
      </c>
      <c r="AX45" s="69">
        <f>IF('User Input'!$G$11=4,(Model!DA45-Model!$DA$4)*50,0)+IF('User Input'!$G$11=3,(Model!CV45-Model!$CV$4)*50,0)+IF('User Input'!$G$11=2,(Model!CW45-Model!$CW$4)*50,0)+IF('User Input'!$G$11=1,(Model!CX45-Model!$CX$4)*-25+(Model!CY45-Model!$CY$4)*-25,0)</f>
        <v>18.271276595744677</v>
      </c>
      <c r="AY45" s="16">
        <f>IF(AND('User Input'!$G$19=0,Model!BG45="M"),-1000,0)+IF(AND('User Input'!$G$20=0,Model!BG45="T"),-1000,0)+IF(AND('User Input'!$G$21=0,OR(Model!BG45="W",BH45="W")),-1000,0)+IF(AND('User Input'!$G$22=0,OR(Model!BG45="R",BH45="R")),-1000,0)</f>
        <v>0</v>
      </c>
      <c r="AZ45" s="16">
        <f ca="1">IF('User Input'!$G$26="NA",0,OFFSET(Model!BN45,1,'User Input'!$G$26)*50)</f>
        <v>0</v>
      </c>
      <c r="BA45" s="16">
        <f ca="1">IF('User Input'!$G$27="NA",0,OFFSET(Model!BN45,1,'User Input'!$G$27)*50)</f>
        <v>0</v>
      </c>
      <c r="BB45" s="14" t="s">
        <v>1019</v>
      </c>
      <c r="BC45" s="14" t="s">
        <v>23</v>
      </c>
      <c r="BD45" s="14">
        <f>VLOOKUP(BB45,Size!$A$1:$D$397,4,TRUE)</f>
        <v>69</v>
      </c>
      <c r="BE45" s="14" t="s">
        <v>969</v>
      </c>
      <c r="BF45" s="14">
        <f t="shared" si="84"/>
        <v>1</v>
      </c>
      <c r="BG45" s="15" t="str">
        <f t="shared" si="85"/>
        <v>M</v>
      </c>
      <c r="BH45" s="15" t="str">
        <f t="shared" si="86"/>
        <v/>
      </c>
      <c r="BI45" s="14" t="s">
        <v>970</v>
      </c>
      <c r="BJ45" s="14">
        <f t="shared" si="87"/>
        <v>5</v>
      </c>
      <c r="BK45" s="123" t="str">
        <f t="shared" si="75"/>
        <v>6:00</v>
      </c>
      <c r="BL45" s="14" t="str">
        <f t="shared" si="76"/>
        <v>9:00</v>
      </c>
      <c r="BM45" s="14" t="s">
        <v>1020</v>
      </c>
      <c r="BN45" s="14" t="s">
        <v>1021</v>
      </c>
      <c r="BO45" s="16">
        <f t="shared" si="110"/>
        <v>10</v>
      </c>
      <c r="BP45" s="16">
        <f t="shared" si="111"/>
        <v>0</v>
      </c>
      <c r="BQ45" s="58">
        <f t="shared" si="112"/>
        <v>5</v>
      </c>
      <c r="BR45" s="16">
        <f t="shared" si="113"/>
        <v>5</v>
      </c>
      <c r="BS45" s="16">
        <f t="shared" si="77"/>
        <v>15</v>
      </c>
      <c r="BT45" s="16">
        <f t="shared" si="78"/>
        <v>0</v>
      </c>
      <c r="BU45" s="14">
        <v>0</v>
      </c>
      <c r="BV45" s="14">
        <v>0</v>
      </c>
      <c r="BW45" s="14">
        <v>0</v>
      </c>
      <c r="BX45" s="14">
        <v>0</v>
      </c>
      <c r="BY45" s="14">
        <v>0</v>
      </c>
      <c r="BZ45" s="14">
        <v>0</v>
      </c>
      <c r="CA45" s="14">
        <v>0</v>
      </c>
      <c r="CB45" s="14">
        <v>0</v>
      </c>
      <c r="CC45" s="14">
        <v>0</v>
      </c>
      <c r="CD45" s="14">
        <v>0</v>
      </c>
      <c r="CE45" s="14">
        <v>0</v>
      </c>
      <c r="CF45" s="14">
        <v>0</v>
      </c>
      <c r="CG45" s="14">
        <v>0</v>
      </c>
      <c r="CH45" s="14">
        <v>0</v>
      </c>
      <c r="CI45" s="14">
        <v>0</v>
      </c>
      <c r="CJ45" s="14">
        <v>0</v>
      </c>
      <c r="CK45" s="14">
        <v>0</v>
      </c>
      <c r="CL45" s="14">
        <v>1</v>
      </c>
      <c r="CM45" s="14">
        <v>0</v>
      </c>
      <c r="CN45" s="14">
        <v>0</v>
      </c>
      <c r="CO45" s="14">
        <v>1</v>
      </c>
      <c r="CP45" s="14">
        <v>0</v>
      </c>
      <c r="CQ45" s="14">
        <v>0</v>
      </c>
      <c r="CS45" s="50">
        <v>3.4</v>
      </c>
      <c r="CT45" s="50">
        <v>5.8</v>
      </c>
      <c r="CU45" s="50">
        <v>6.1</v>
      </c>
      <c r="CV45" s="50">
        <v>5.4</v>
      </c>
      <c r="CW45" s="50">
        <v>5.6</v>
      </c>
      <c r="CX45" s="50">
        <v>5.2</v>
      </c>
      <c r="CY45" s="50">
        <v>0.5</v>
      </c>
      <c r="CZ45" s="50">
        <v>5.5</v>
      </c>
      <c r="DA45" s="50">
        <v>5.5</v>
      </c>
      <c r="DC45" s="50">
        <v>3</v>
      </c>
      <c r="DE45" s="16">
        <f>IF(COUNTIF($D$7:$D$154,DC45)=1,0,10000)</f>
        <v>0</v>
      </c>
      <c r="DG45" s="16">
        <f ca="1">SUMIF($D$7:$D$154,DC45,$AF$7:$AF$154)</f>
        <v>160.77127659574467</v>
      </c>
    </row>
    <row r="46" spans="1:120" s="16" customFormat="1" x14ac:dyDescent="0.25">
      <c r="A46" s="16">
        <v>40</v>
      </c>
      <c r="B46" s="59">
        <f t="shared" si="79"/>
        <v>2</v>
      </c>
      <c r="C46" s="59" t="str">
        <f t="shared" si="72"/>
        <v/>
      </c>
      <c r="D46" s="66">
        <v>0</v>
      </c>
      <c r="E46" s="65">
        <f t="shared" si="73"/>
        <v>0</v>
      </c>
      <c r="F46" s="58">
        <f t="shared" si="44"/>
        <v>0</v>
      </c>
      <c r="G46" s="58">
        <f t="shared" si="95"/>
        <v>0</v>
      </c>
      <c r="H46" s="58" t="str">
        <f t="shared" si="93"/>
        <v/>
      </c>
      <c r="I46" s="58" t="str">
        <f t="shared" si="93"/>
        <v/>
      </c>
      <c r="J46" s="58" t="str">
        <f t="shared" si="93"/>
        <v/>
      </c>
      <c r="K46" s="58" t="str">
        <f t="shared" si="93"/>
        <v/>
      </c>
      <c r="L46" s="58" t="str">
        <f t="shared" si="93"/>
        <v/>
      </c>
      <c r="M46" s="58" t="str">
        <f t="shared" si="93"/>
        <v/>
      </c>
      <c r="N46" s="58" t="str">
        <f t="shared" si="93"/>
        <v/>
      </c>
      <c r="O46" s="58" t="str">
        <f t="shared" si="93"/>
        <v/>
      </c>
      <c r="P46" s="58" t="str">
        <f t="shared" si="93"/>
        <v/>
      </c>
      <c r="Q46" s="58" t="str">
        <f t="shared" si="93"/>
        <v/>
      </c>
      <c r="R46" s="58" t="str">
        <f t="shared" si="94"/>
        <v/>
      </c>
      <c r="S46" s="58" t="str">
        <f t="shared" si="94"/>
        <v/>
      </c>
      <c r="T46" s="58" t="str">
        <f t="shared" si="94"/>
        <v/>
      </c>
      <c r="U46" s="58" t="str">
        <f t="shared" si="94"/>
        <v/>
      </c>
      <c r="V46" s="58" t="str">
        <f t="shared" si="94"/>
        <v/>
      </c>
      <c r="W46" s="58" t="str">
        <f t="shared" si="94"/>
        <v/>
      </c>
      <c r="X46" s="58" t="str">
        <f t="shared" si="94"/>
        <v/>
      </c>
      <c r="Y46" s="58" t="str">
        <f t="shared" si="94"/>
        <v/>
      </c>
      <c r="Z46" s="58" t="str">
        <f t="shared" si="94"/>
        <v/>
      </c>
      <c r="AA46" s="58" t="str">
        <f t="shared" si="94"/>
        <v/>
      </c>
      <c r="AB46" s="68">
        <f t="shared" si="96"/>
        <v>0</v>
      </c>
      <c r="AC46" s="58">
        <f t="shared" ca="1" si="97"/>
        <v>119</v>
      </c>
      <c r="AD46" s="134">
        <f t="shared" ca="1" si="114"/>
        <v>0.77127659574467167</v>
      </c>
      <c r="AE46" s="130">
        <f t="shared" ca="1" si="114"/>
        <v>0.77127659574467167</v>
      </c>
      <c r="AF46" s="130">
        <f t="shared" ca="1" si="114"/>
        <v>0.77127659574467167</v>
      </c>
      <c r="AG46" s="130">
        <f t="shared" ca="1" si="114"/>
        <v>0.77127659574467167</v>
      </c>
      <c r="AH46" s="135">
        <f t="shared" ca="1" si="114"/>
        <v>0.77127659574467167</v>
      </c>
      <c r="AI46" s="122">
        <f t="shared" si="98"/>
        <v>-21.870473064735414</v>
      </c>
      <c r="AJ46" s="16">
        <v>69</v>
      </c>
      <c r="AK46" s="16">
        <f t="shared" si="99"/>
        <v>0</v>
      </c>
      <c r="AL46" s="122">
        <f t="shared" si="100"/>
        <v>47.129526935264586</v>
      </c>
      <c r="AM46" s="122">
        <f t="shared" si="101"/>
        <v>0.65187867813490685</v>
      </c>
      <c r="AN46" s="122">
        <f t="shared" si="102"/>
        <v>1.4182435491172423</v>
      </c>
      <c r="AO46" s="122">
        <f t="shared" si="103"/>
        <v>1.5661385242191057</v>
      </c>
      <c r="AP46" s="122">
        <f t="shared" si="104"/>
        <v>0</v>
      </c>
      <c r="AQ46" s="122">
        <f t="shared" si="105"/>
        <v>1.2324581258487903</v>
      </c>
      <c r="AR46" s="122">
        <f t="shared" si="106"/>
        <v>0.16026482571299272</v>
      </c>
      <c r="AS46" s="122">
        <f t="shared" si="107"/>
        <v>0.24789497510185537</v>
      </c>
      <c r="AT46" s="122">
        <f t="shared" si="108"/>
        <v>0</v>
      </c>
      <c r="AU46" s="122">
        <f t="shared" si="109"/>
        <v>0.71300362154820962</v>
      </c>
      <c r="AV46" s="59">
        <f t="shared" ca="1" si="63"/>
        <v>0.77127659574467167</v>
      </c>
      <c r="AW46" s="16">
        <f>IF(AND('User Input'!$G$6=1,OR(HOUR(Model!BK46)=8,HOUR(Model!BK46)=9)),10,IF(AND('User Input'!$G$6=2,HOUR(Model!BK46)=6),10,0))</f>
        <v>0</v>
      </c>
      <c r="AX46" s="69">
        <f>IF('User Input'!$G$11=4,(Model!DA46-Model!$DA$4)*50,0)+IF('User Input'!$G$11=3,(Model!CV46-Model!$CV$4)*50,0)+IF('User Input'!$G$11=2,(Model!CW46-Model!$CW$4)*50,0)+IF('User Input'!$G$11=1,(Model!CX46-Model!$CX$4)*-25+(Model!CY46-Model!$CY$4)*-25,0)</f>
        <v>0.77127659574467167</v>
      </c>
      <c r="AY46" s="16">
        <f>IF(AND('User Input'!$G$19=0,Model!BG46="M"),-1000,0)+IF(AND('User Input'!$G$20=0,Model!BG46="T"),-1000,0)+IF(AND('User Input'!$G$21=0,OR(Model!BG46="W",BH46="W")),-1000,0)+IF(AND('User Input'!$G$22=0,OR(Model!BG46="R",BH46="R")),-1000,0)</f>
        <v>0</v>
      </c>
      <c r="AZ46" s="16">
        <f ca="1">IF('User Input'!$G$26="NA",0,OFFSET(Model!BN46,1,'User Input'!$G$26)*50)</f>
        <v>0</v>
      </c>
      <c r="BA46" s="16">
        <f ca="1">IF('User Input'!$G$27="NA",0,OFFSET(Model!BN46,1,'User Input'!$G$27)*50)</f>
        <v>0</v>
      </c>
      <c r="BB46" s="14" t="s">
        <v>828</v>
      </c>
      <c r="BC46" s="14" t="s">
        <v>25</v>
      </c>
      <c r="BD46" s="14">
        <f>VLOOKUP(BB46,Size!$A$1:$D$397,4,TRUE)</f>
        <v>69</v>
      </c>
      <c r="BE46" s="14" t="s">
        <v>980</v>
      </c>
      <c r="BF46" s="14">
        <f t="shared" si="84"/>
        <v>2</v>
      </c>
      <c r="BG46" s="15" t="str">
        <f t="shared" si="85"/>
        <v>M</v>
      </c>
      <c r="BH46" s="15" t="str">
        <f t="shared" si="86"/>
        <v>W</v>
      </c>
      <c r="BI46" s="14" t="s">
        <v>950</v>
      </c>
      <c r="BJ46" s="14">
        <f t="shared" si="87"/>
        <v>6</v>
      </c>
      <c r="BK46" s="123" t="str">
        <f t="shared" si="75"/>
        <v>09:00</v>
      </c>
      <c r="BL46" s="14" t="str">
        <f t="shared" si="76"/>
        <v>10:20</v>
      </c>
      <c r="BM46" s="14" t="s">
        <v>829</v>
      </c>
      <c r="BN46" s="14" t="s">
        <v>830</v>
      </c>
      <c r="BO46" s="16">
        <f t="shared" si="110"/>
        <v>10</v>
      </c>
      <c r="BP46" s="16">
        <f t="shared" si="111"/>
        <v>30</v>
      </c>
      <c r="BQ46" s="58">
        <f t="shared" si="112"/>
        <v>1</v>
      </c>
      <c r="BR46" s="16">
        <f t="shared" si="113"/>
        <v>1</v>
      </c>
      <c r="BS46" s="16">
        <f t="shared" si="77"/>
        <v>11</v>
      </c>
      <c r="BT46" s="16">
        <f t="shared" si="78"/>
        <v>31</v>
      </c>
      <c r="BU46" s="14">
        <v>0</v>
      </c>
      <c r="BV46" s="14">
        <v>0</v>
      </c>
      <c r="BW46" s="14">
        <v>1</v>
      </c>
      <c r="BX46" s="14">
        <v>0</v>
      </c>
      <c r="BY46" s="14">
        <v>0</v>
      </c>
      <c r="BZ46" s="14">
        <v>0</v>
      </c>
      <c r="CA46" s="14">
        <v>0</v>
      </c>
      <c r="CB46" s="14">
        <v>0</v>
      </c>
      <c r="CC46" s="14">
        <v>0</v>
      </c>
      <c r="CD46" s="14">
        <v>0</v>
      </c>
      <c r="CE46" s="14">
        <v>1</v>
      </c>
      <c r="CF46" s="14">
        <v>0</v>
      </c>
      <c r="CG46" s="14">
        <v>0</v>
      </c>
      <c r="CH46" s="14">
        <v>0</v>
      </c>
      <c r="CI46" s="14">
        <v>0</v>
      </c>
      <c r="CJ46" s="14">
        <v>0</v>
      </c>
      <c r="CK46" s="14">
        <v>1</v>
      </c>
      <c r="CL46" s="14">
        <v>0</v>
      </c>
      <c r="CM46" s="14">
        <v>0</v>
      </c>
      <c r="CN46" s="14">
        <v>0</v>
      </c>
      <c r="CO46" s="14">
        <v>0</v>
      </c>
      <c r="CP46" s="14">
        <v>0</v>
      </c>
      <c r="CQ46" s="14">
        <v>1</v>
      </c>
      <c r="CS46" s="50">
        <v>3.7</v>
      </c>
      <c r="CT46" s="50">
        <v>6.7</v>
      </c>
      <c r="CU46" s="50">
        <v>6.5</v>
      </c>
      <c r="CV46" s="50">
        <v>5.6</v>
      </c>
      <c r="CW46" s="50">
        <v>6.4</v>
      </c>
      <c r="CX46" s="50">
        <v>5.9</v>
      </c>
      <c r="CY46" s="50">
        <v>0.5</v>
      </c>
      <c r="CZ46" s="50">
        <v>5.9</v>
      </c>
      <c r="DA46" s="50">
        <v>6.2</v>
      </c>
      <c r="DC46" s="50">
        <v>4</v>
      </c>
      <c r="DE46" s="16">
        <f>IF(COUNTIF($D$7:$D$154,DC46)=1,0,10000)</f>
        <v>0</v>
      </c>
      <c r="DG46" s="16">
        <f ca="1">SUMIF($D$7:$D$154,DC46,$AG$7:$AG$154)</f>
        <v>170.77127659574467</v>
      </c>
    </row>
    <row r="47" spans="1:120" s="16" customFormat="1" ht="15.75" thickBot="1" x14ac:dyDescent="0.3">
      <c r="A47" s="16">
        <v>41</v>
      </c>
      <c r="B47" s="59">
        <f t="shared" si="79"/>
        <v>2</v>
      </c>
      <c r="C47" s="59" t="str">
        <f t="shared" si="72"/>
        <v/>
      </c>
      <c r="D47" s="66">
        <v>0</v>
      </c>
      <c r="E47" s="65">
        <f t="shared" si="73"/>
        <v>0</v>
      </c>
      <c r="F47" s="58">
        <f t="shared" si="44"/>
        <v>0</v>
      </c>
      <c r="G47" s="58">
        <f t="shared" si="95"/>
        <v>0</v>
      </c>
      <c r="H47" s="58" t="str">
        <f t="shared" ref="H47:Q56" si="115">IF(OR($F47=H$6,$G47=H$6),$BB47,"")</f>
        <v/>
      </c>
      <c r="I47" s="58" t="str">
        <f t="shared" si="115"/>
        <v/>
      </c>
      <c r="J47" s="58" t="str">
        <f t="shared" si="115"/>
        <v/>
      </c>
      <c r="K47" s="58" t="str">
        <f t="shared" si="115"/>
        <v/>
      </c>
      <c r="L47" s="58" t="str">
        <f t="shared" si="115"/>
        <v/>
      </c>
      <c r="M47" s="58" t="str">
        <f t="shared" si="115"/>
        <v/>
      </c>
      <c r="N47" s="58" t="str">
        <f t="shared" si="115"/>
        <v/>
      </c>
      <c r="O47" s="58" t="str">
        <f t="shared" si="115"/>
        <v/>
      </c>
      <c r="P47" s="58" t="str">
        <f t="shared" si="115"/>
        <v/>
      </c>
      <c r="Q47" s="58" t="str">
        <f t="shared" si="115"/>
        <v/>
      </c>
      <c r="R47" s="58" t="str">
        <f t="shared" ref="R47:AA56" si="116">IF(OR($F47=R$6,$G47=R$6),$BB47,"")</f>
        <v/>
      </c>
      <c r="S47" s="58" t="str">
        <f t="shared" si="116"/>
        <v/>
      </c>
      <c r="T47" s="58" t="str">
        <f t="shared" si="116"/>
        <v/>
      </c>
      <c r="U47" s="58" t="str">
        <f t="shared" si="116"/>
        <v/>
      </c>
      <c r="V47" s="58" t="str">
        <f t="shared" si="116"/>
        <v/>
      </c>
      <c r="W47" s="58" t="str">
        <f t="shared" si="116"/>
        <v/>
      </c>
      <c r="X47" s="58" t="str">
        <f t="shared" si="116"/>
        <v/>
      </c>
      <c r="Y47" s="58" t="str">
        <f t="shared" si="116"/>
        <v/>
      </c>
      <c r="Z47" s="58" t="str">
        <f t="shared" si="116"/>
        <v/>
      </c>
      <c r="AA47" s="58" t="str">
        <f t="shared" si="116"/>
        <v/>
      </c>
      <c r="AB47" s="68">
        <f t="shared" si="96"/>
        <v>0</v>
      </c>
      <c r="AC47" s="58">
        <f t="shared" ca="1" si="97"/>
        <v>132</v>
      </c>
      <c r="AD47" s="134">
        <f t="shared" ca="1" si="114"/>
        <v>-16.728723404255327</v>
      </c>
      <c r="AE47" s="130">
        <f t="shared" ca="1" si="114"/>
        <v>-16.728723404255327</v>
      </c>
      <c r="AF47" s="130">
        <f t="shared" ca="1" si="114"/>
        <v>-16.728723404255327</v>
      </c>
      <c r="AG47" s="130">
        <f t="shared" ca="1" si="114"/>
        <v>-16.728723404255327</v>
      </c>
      <c r="AH47" s="135">
        <f t="shared" ca="1" si="114"/>
        <v>-16.728723404255327</v>
      </c>
      <c r="AI47" s="122">
        <f t="shared" si="98"/>
        <v>146.96751923947443</v>
      </c>
      <c r="AJ47" s="16">
        <v>69</v>
      </c>
      <c r="AK47" s="16">
        <f t="shared" si="99"/>
        <v>52</v>
      </c>
      <c r="AL47" s="122">
        <f t="shared" si="100"/>
        <v>163.96751923947443</v>
      </c>
      <c r="AM47" s="122">
        <f t="shared" si="101"/>
        <v>0</v>
      </c>
      <c r="AN47" s="122">
        <f t="shared" si="102"/>
        <v>2.2714350384789395</v>
      </c>
      <c r="AO47" s="122">
        <f t="shared" si="103"/>
        <v>1.5661385242191057</v>
      </c>
      <c r="AP47" s="122">
        <f t="shared" si="104"/>
        <v>1.0050248981439753</v>
      </c>
      <c r="AQ47" s="122">
        <f t="shared" si="105"/>
        <v>3.0367134449977131</v>
      </c>
      <c r="AR47" s="122">
        <f t="shared" si="106"/>
        <v>3.926222272521505</v>
      </c>
      <c r="AS47" s="122">
        <f t="shared" si="107"/>
        <v>0</v>
      </c>
      <c r="AT47" s="122">
        <f t="shared" si="108"/>
        <v>2.4893730194658414</v>
      </c>
      <c r="AU47" s="122">
        <f t="shared" si="109"/>
        <v>3.2151312811226731</v>
      </c>
      <c r="AV47" s="59">
        <f t="shared" ca="1" si="63"/>
        <v>-16.728723404255327</v>
      </c>
      <c r="AW47" s="16">
        <f>IF(AND('User Input'!$G$6=1,OR(HOUR(Model!BK47)=8,HOUR(Model!BK47)=9)),10,IF(AND('User Input'!$G$6=2,HOUR(Model!BK47)=6),10,0))</f>
        <v>0</v>
      </c>
      <c r="AX47" s="69">
        <f>IF('User Input'!$G$11=4,(Model!DA47-Model!$DA$4)*50,0)+IF('User Input'!$G$11=3,(Model!CV47-Model!$CV$4)*50,0)+IF('User Input'!$G$11=2,(Model!CW47-Model!$CW$4)*50,0)+IF('User Input'!$G$11=1,(Model!CX47-Model!$CX$4)*-25+(Model!CY47-Model!$CY$4)*-25,0)</f>
        <v>-16.728723404255327</v>
      </c>
      <c r="AY47" s="16">
        <f>IF(AND('User Input'!$G$19=0,Model!BG47="M"),-1000,0)+IF(AND('User Input'!$G$20=0,Model!BG47="T"),-1000,0)+IF(AND('User Input'!$G$21=0,OR(Model!BG47="W",BH47="W")),-1000,0)+IF(AND('User Input'!$G$22=0,OR(Model!BG47="R",BH47="R")),-1000,0)</f>
        <v>0</v>
      </c>
      <c r="AZ47" s="16">
        <f ca="1">IF('User Input'!$G$26="NA",0,OFFSET(Model!BN47,1,'User Input'!$G$26)*50)</f>
        <v>0</v>
      </c>
      <c r="BA47" s="16">
        <f ca="1">IF('User Input'!$G$27="NA",0,OFFSET(Model!BN47,1,'User Input'!$G$27)*50)</f>
        <v>0</v>
      </c>
      <c r="BB47" s="14" t="s">
        <v>831</v>
      </c>
      <c r="BC47" s="14" t="s">
        <v>25</v>
      </c>
      <c r="BD47" s="14">
        <f>VLOOKUP(BB47,Size!$A$1:$D$397,4,TRUE)</f>
        <v>69</v>
      </c>
      <c r="BE47" s="14" t="s">
        <v>980</v>
      </c>
      <c r="BF47" s="14">
        <f t="shared" si="84"/>
        <v>2</v>
      </c>
      <c r="BG47" s="15" t="str">
        <f t="shared" si="85"/>
        <v>M</v>
      </c>
      <c r="BH47" s="15" t="str">
        <f t="shared" si="86"/>
        <v>W</v>
      </c>
      <c r="BI47" s="14" t="s">
        <v>983</v>
      </c>
      <c r="BJ47" s="14">
        <f t="shared" si="87"/>
        <v>6</v>
      </c>
      <c r="BK47" s="123" t="str">
        <f t="shared" si="75"/>
        <v>10:30</v>
      </c>
      <c r="BL47" s="14" t="str">
        <f t="shared" si="76"/>
        <v>11:50</v>
      </c>
      <c r="BM47" s="14" t="s">
        <v>829</v>
      </c>
      <c r="BN47" s="14" t="s">
        <v>830</v>
      </c>
      <c r="BO47" s="16">
        <f t="shared" si="110"/>
        <v>10</v>
      </c>
      <c r="BP47" s="16">
        <f t="shared" si="111"/>
        <v>30</v>
      </c>
      <c r="BQ47" s="58">
        <f t="shared" si="112"/>
        <v>2</v>
      </c>
      <c r="BR47" s="16">
        <f t="shared" si="113"/>
        <v>2</v>
      </c>
      <c r="BS47" s="16">
        <f t="shared" si="77"/>
        <v>12</v>
      </c>
      <c r="BT47" s="16">
        <f t="shared" si="78"/>
        <v>32</v>
      </c>
      <c r="BU47" s="14">
        <v>0</v>
      </c>
      <c r="BV47" s="14">
        <v>0</v>
      </c>
      <c r="BW47" s="14">
        <v>1</v>
      </c>
      <c r="BX47" s="14">
        <v>0</v>
      </c>
      <c r="BY47" s="14">
        <v>0</v>
      </c>
      <c r="BZ47" s="14">
        <v>0</v>
      </c>
      <c r="CA47" s="14">
        <v>0</v>
      </c>
      <c r="CB47" s="14">
        <v>0</v>
      </c>
      <c r="CC47" s="14">
        <v>0</v>
      </c>
      <c r="CD47" s="14">
        <v>0</v>
      </c>
      <c r="CE47" s="14">
        <v>1</v>
      </c>
      <c r="CF47" s="14">
        <v>0</v>
      </c>
      <c r="CG47" s="14">
        <v>0</v>
      </c>
      <c r="CH47" s="14">
        <v>0</v>
      </c>
      <c r="CI47" s="14">
        <v>0</v>
      </c>
      <c r="CJ47" s="14">
        <v>0</v>
      </c>
      <c r="CK47" s="14">
        <v>1</v>
      </c>
      <c r="CL47" s="14">
        <v>0</v>
      </c>
      <c r="CM47" s="14">
        <v>0</v>
      </c>
      <c r="CN47" s="14">
        <v>0</v>
      </c>
      <c r="CO47" s="14">
        <v>0</v>
      </c>
      <c r="CP47" s="14">
        <v>0</v>
      </c>
      <c r="CQ47" s="14">
        <v>1</v>
      </c>
      <c r="CS47" s="50">
        <v>3.4</v>
      </c>
      <c r="CT47" s="50">
        <v>6.8</v>
      </c>
      <c r="CU47" s="50">
        <v>6.5</v>
      </c>
      <c r="CV47" s="50">
        <v>6.1</v>
      </c>
      <c r="CW47" s="50">
        <v>6.6</v>
      </c>
      <c r="CX47" s="50">
        <v>6.4</v>
      </c>
      <c r="CY47" s="50">
        <v>0.7</v>
      </c>
      <c r="CZ47" s="50">
        <v>6.5</v>
      </c>
      <c r="DA47" s="50">
        <v>6.5</v>
      </c>
      <c r="DC47" s="50">
        <v>5</v>
      </c>
      <c r="DD47" s="9"/>
      <c r="DE47" s="16">
        <f>IF(COUNTIF($D$7:$D$154,DC47)=1,0,10000)</f>
        <v>0</v>
      </c>
      <c r="DF47" s="9"/>
      <c r="DG47" s="16">
        <f ca="1">SUMIF($D$7:$D$154,DC47,$AH$7:$AH$154)</f>
        <v>115.77127659574467</v>
      </c>
    </row>
    <row r="48" spans="1:120" s="16" customFormat="1" ht="15.75" thickBot="1" x14ac:dyDescent="0.3">
      <c r="A48" s="16">
        <v>42</v>
      </c>
      <c r="B48" s="59">
        <f t="shared" si="79"/>
        <v>2</v>
      </c>
      <c r="C48" s="59" t="str">
        <f t="shared" si="72"/>
        <v/>
      </c>
      <c r="D48" s="66">
        <v>0</v>
      </c>
      <c r="E48" s="65">
        <f t="shared" si="73"/>
        <v>0</v>
      </c>
      <c r="F48" s="58">
        <f t="shared" si="44"/>
        <v>0</v>
      </c>
      <c r="G48" s="58">
        <f t="shared" si="95"/>
        <v>0</v>
      </c>
      <c r="H48" s="58" t="str">
        <f t="shared" si="115"/>
        <v/>
      </c>
      <c r="I48" s="58" t="str">
        <f t="shared" si="115"/>
        <v/>
      </c>
      <c r="J48" s="58" t="str">
        <f t="shared" si="115"/>
        <v/>
      </c>
      <c r="K48" s="58" t="str">
        <f t="shared" si="115"/>
        <v/>
      </c>
      <c r="L48" s="58" t="str">
        <f t="shared" si="115"/>
        <v/>
      </c>
      <c r="M48" s="58" t="str">
        <f t="shared" si="115"/>
        <v/>
      </c>
      <c r="N48" s="58" t="str">
        <f t="shared" si="115"/>
        <v/>
      </c>
      <c r="O48" s="58" t="str">
        <f t="shared" si="115"/>
        <v/>
      </c>
      <c r="P48" s="58" t="str">
        <f t="shared" si="115"/>
        <v/>
      </c>
      <c r="Q48" s="58" t="str">
        <f t="shared" si="115"/>
        <v/>
      </c>
      <c r="R48" s="58" t="str">
        <f t="shared" si="116"/>
        <v/>
      </c>
      <c r="S48" s="58" t="str">
        <f t="shared" si="116"/>
        <v/>
      </c>
      <c r="T48" s="58" t="str">
        <f t="shared" si="116"/>
        <v/>
      </c>
      <c r="U48" s="58" t="str">
        <f t="shared" si="116"/>
        <v/>
      </c>
      <c r="V48" s="58" t="str">
        <f t="shared" si="116"/>
        <v/>
      </c>
      <c r="W48" s="58" t="str">
        <f t="shared" si="116"/>
        <v/>
      </c>
      <c r="X48" s="58" t="str">
        <f t="shared" si="116"/>
        <v/>
      </c>
      <c r="Y48" s="58" t="str">
        <f t="shared" si="116"/>
        <v/>
      </c>
      <c r="Z48" s="58" t="str">
        <f t="shared" si="116"/>
        <v/>
      </c>
      <c r="AA48" s="58" t="str">
        <f t="shared" si="116"/>
        <v/>
      </c>
      <c r="AB48" s="68">
        <f t="shared" si="96"/>
        <v>0</v>
      </c>
      <c r="AC48" s="58">
        <f t="shared" ca="1" si="97"/>
        <v>142</v>
      </c>
      <c r="AD48" s="134">
        <f t="shared" ca="1" si="114"/>
        <v>-36.728723404255327</v>
      </c>
      <c r="AE48" s="130">
        <f t="shared" ca="1" si="114"/>
        <v>-36.728723404255327</v>
      </c>
      <c r="AF48" s="130">
        <f t="shared" ca="1" si="114"/>
        <v>-36.728723404255327</v>
      </c>
      <c r="AG48" s="130">
        <f t="shared" ca="1" si="114"/>
        <v>-36.728723404255327</v>
      </c>
      <c r="AH48" s="135">
        <f t="shared" ca="1" si="114"/>
        <v>-36.728723404255327</v>
      </c>
      <c r="AI48" s="122">
        <f t="shared" si="98"/>
        <v>53.155013580805644</v>
      </c>
      <c r="AJ48" s="16">
        <v>39</v>
      </c>
      <c r="AK48" s="16">
        <f t="shared" si="99"/>
        <v>14</v>
      </c>
      <c r="AL48" s="122">
        <f t="shared" si="100"/>
        <v>78.155013580805644</v>
      </c>
      <c r="AM48" s="122">
        <f t="shared" si="101"/>
        <v>0.65187867813490685</v>
      </c>
      <c r="AN48" s="122">
        <f t="shared" si="102"/>
        <v>0.31186057039384019</v>
      </c>
      <c r="AO48" s="122">
        <f t="shared" si="103"/>
        <v>0.87464916251697966</v>
      </c>
      <c r="AP48" s="122">
        <f t="shared" si="104"/>
        <v>1.7390674513354751</v>
      </c>
      <c r="AQ48" s="122">
        <f t="shared" si="105"/>
        <v>0.63033046627432243</v>
      </c>
      <c r="AR48" s="122">
        <f t="shared" si="106"/>
        <v>8.5857967406066091</v>
      </c>
      <c r="AS48" s="122">
        <f t="shared" si="107"/>
        <v>0</v>
      </c>
      <c r="AT48" s="122">
        <f t="shared" si="108"/>
        <v>0</v>
      </c>
      <c r="AU48" s="122">
        <f t="shared" si="109"/>
        <v>0.71300362154820962</v>
      </c>
      <c r="AV48" s="59">
        <f t="shared" ca="1" si="63"/>
        <v>-36.728723404255327</v>
      </c>
      <c r="AW48" s="16">
        <f>IF(AND('User Input'!$G$6=1,OR(HOUR(Model!BK48)=8,HOUR(Model!BK48)=9)),10,IF(AND('User Input'!$G$6=2,HOUR(Model!BK48)=6),10,0))</f>
        <v>10</v>
      </c>
      <c r="AX48" s="69">
        <f>IF('User Input'!$G$11=4,(Model!DA48-Model!$DA$4)*50,0)+IF('User Input'!$G$11=3,(Model!CV48-Model!$CV$4)*50,0)+IF('User Input'!$G$11=2,(Model!CW48-Model!$CW$4)*50,0)+IF('User Input'!$G$11=1,(Model!CX48-Model!$CX$4)*-25+(Model!CY48-Model!$CY$4)*-25,0)</f>
        <v>-46.728723404255327</v>
      </c>
      <c r="AY48" s="16">
        <f>IF(AND('User Input'!$G$19=0,Model!BG48="M"),-1000,0)+IF(AND('User Input'!$G$20=0,Model!BG48="T"),-1000,0)+IF(AND('User Input'!$G$21=0,OR(Model!BG48="W",BH48="W")),-1000,0)+IF(AND('User Input'!$G$22=0,OR(Model!BG48="R",BH48="R")),-1000,0)</f>
        <v>0</v>
      </c>
      <c r="AZ48" s="16">
        <f ca="1">IF('User Input'!$G$26="NA",0,OFFSET(Model!BN48,1,'User Input'!$G$26)*50)</f>
        <v>0</v>
      </c>
      <c r="BA48" s="16">
        <f ca="1">IF('User Input'!$G$27="NA",0,OFFSET(Model!BN48,1,'User Input'!$G$27)*50)</f>
        <v>0</v>
      </c>
      <c r="BB48" s="14" t="s">
        <v>734</v>
      </c>
      <c r="BC48" s="14" t="s">
        <v>25</v>
      </c>
      <c r="BD48" s="14">
        <f>VLOOKUP(BB48,Size!$A$1:$D$397,4,TRUE)</f>
        <v>39</v>
      </c>
      <c r="BE48" s="14" t="s">
        <v>969</v>
      </c>
      <c r="BF48" s="14">
        <f t="shared" si="84"/>
        <v>1</v>
      </c>
      <c r="BG48" s="15" t="str">
        <f t="shared" si="85"/>
        <v>M</v>
      </c>
      <c r="BH48" s="15" t="str">
        <f t="shared" si="86"/>
        <v/>
      </c>
      <c r="BI48" s="14" t="s">
        <v>970</v>
      </c>
      <c r="BJ48" s="14">
        <f t="shared" si="87"/>
        <v>5</v>
      </c>
      <c r="BK48" s="123" t="str">
        <f t="shared" si="75"/>
        <v>6:00</v>
      </c>
      <c r="BL48" s="14" t="str">
        <f t="shared" si="76"/>
        <v>9:00</v>
      </c>
      <c r="BM48" s="14" t="s">
        <v>829</v>
      </c>
      <c r="BN48" s="14" t="s">
        <v>735</v>
      </c>
      <c r="BO48" s="16">
        <f t="shared" si="110"/>
        <v>10</v>
      </c>
      <c r="BP48" s="16">
        <f t="shared" si="111"/>
        <v>0</v>
      </c>
      <c r="BQ48" s="58">
        <f t="shared" si="112"/>
        <v>5</v>
      </c>
      <c r="BR48" s="16">
        <f t="shared" si="113"/>
        <v>5</v>
      </c>
      <c r="BS48" s="16">
        <f t="shared" si="77"/>
        <v>15</v>
      </c>
      <c r="BT48" s="16">
        <f t="shared" si="78"/>
        <v>0</v>
      </c>
      <c r="BU48" s="14">
        <v>0</v>
      </c>
      <c r="BV48" s="14">
        <v>0</v>
      </c>
      <c r="BW48" s="14">
        <v>1</v>
      </c>
      <c r="BX48" s="14">
        <v>0</v>
      </c>
      <c r="BY48" s="14">
        <v>0</v>
      </c>
      <c r="BZ48" s="14">
        <v>0</v>
      </c>
      <c r="CA48" s="14">
        <v>0</v>
      </c>
      <c r="CB48" s="14">
        <v>0</v>
      </c>
      <c r="CC48" s="14">
        <v>0</v>
      </c>
      <c r="CD48" s="14">
        <v>0</v>
      </c>
      <c r="CE48" s="14">
        <v>1</v>
      </c>
      <c r="CF48" s="14">
        <v>0</v>
      </c>
      <c r="CG48" s="14">
        <v>0</v>
      </c>
      <c r="CH48" s="14">
        <v>0</v>
      </c>
      <c r="CI48" s="14">
        <v>0</v>
      </c>
      <c r="CJ48" s="14">
        <v>0</v>
      </c>
      <c r="CK48" s="14">
        <v>1</v>
      </c>
      <c r="CL48" s="14">
        <v>0</v>
      </c>
      <c r="CM48" s="14">
        <v>0</v>
      </c>
      <c r="CN48" s="14">
        <v>0</v>
      </c>
      <c r="CO48" s="14">
        <v>0</v>
      </c>
      <c r="CP48" s="14">
        <v>0</v>
      </c>
      <c r="CQ48" s="14">
        <v>1</v>
      </c>
      <c r="CS48" s="50">
        <v>3.7</v>
      </c>
      <c r="CT48" s="50">
        <v>6.5</v>
      </c>
      <c r="CU48" s="50">
        <v>6.4</v>
      </c>
      <c r="CV48" s="50">
        <v>6.2</v>
      </c>
      <c r="CW48" s="50">
        <v>6.3</v>
      </c>
      <c r="CX48" s="50">
        <v>6.7</v>
      </c>
      <c r="CY48" s="50">
        <v>1.6</v>
      </c>
      <c r="CZ48" s="50">
        <v>5.8</v>
      </c>
      <c r="DA48" s="50">
        <v>6.2</v>
      </c>
      <c r="DC48" s="60" t="s">
        <v>1116</v>
      </c>
      <c r="DD48" s="61"/>
      <c r="DE48" s="61"/>
      <c r="DF48" s="61"/>
      <c r="DG48" s="70">
        <f ca="1">SUM(DG43:DG47)-SUM(DE43:DE47)-DM29-DO38</f>
        <v>788.85638297872333</v>
      </c>
    </row>
    <row r="49" spans="1:109" s="16" customFormat="1" x14ac:dyDescent="0.25">
      <c r="A49" s="16">
        <v>43</v>
      </c>
      <c r="B49" s="59">
        <f t="shared" si="79"/>
        <v>2</v>
      </c>
      <c r="C49" s="59" t="str">
        <f t="shared" si="72"/>
        <v/>
      </c>
      <c r="D49" s="66">
        <v>0</v>
      </c>
      <c r="E49" s="65">
        <f t="shared" si="73"/>
        <v>0</v>
      </c>
      <c r="F49" s="58">
        <f t="shared" si="44"/>
        <v>0</v>
      </c>
      <c r="G49" s="58">
        <f t="shared" si="95"/>
        <v>0</v>
      </c>
      <c r="H49" s="58" t="str">
        <f t="shared" si="115"/>
        <v/>
      </c>
      <c r="I49" s="58" t="str">
        <f t="shared" si="115"/>
        <v/>
      </c>
      <c r="J49" s="58" t="str">
        <f t="shared" si="115"/>
        <v/>
      </c>
      <c r="K49" s="58" t="str">
        <f t="shared" si="115"/>
        <v/>
      </c>
      <c r="L49" s="58" t="str">
        <f t="shared" si="115"/>
        <v/>
      </c>
      <c r="M49" s="58" t="str">
        <f t="shared" si="115"/>
        <v/>
      </c>
      <c r="N49" s="58" t="str">
        <f t="shared" si="115"/>
        <v/>
      </c>
      <c r="O49" s="58" t="str">
        <f t="shared" si="115"/>
        <v/>
      </c>
      <c r="P49" s="58" t="str">
        <f t="shared" si="115"/>
        <v/>
      </c>
      <c r="Q49" s="58" t="str">
        <f t="shared" si="115"/>
        <v/>
      </c>
      <c r="R49" s="58" t="str">
        <f t="shared" si="116"/>
        <v/>
      </c>
      <c r="S49" s="58" t="str">
        <f t="shared" si="116"/>
        <v/>
      </c>
      <c r="T49" s="58" t="str">
        <f t="shared" si="116"/>
        <v/>
      </c>
      <c r="U49" s="58" t="str">
        <f t="shared" si="116"/>
        <v/>
      </c>
      <c r="V49" s="58" t="str">
        <f t="shared" si="116"/>
        <v/>
      </c>
      <c r="W49" s="58" t="str">
        <f t="shared" si="116"/>
        <v/>
      </c>
      <c r="X49" s="58" t="str">
        <f t="shared" si="116"/>
        <v/>
      </c>
      <c r="Y49" s="58" t="str">
        <f t="shared" si="116"/>
        <v/>
      </c>
      <c r="Z49" s="58" t="str">
        <f t="shared" si="116"/>
        <v/>
      </c>
      <c r="AA49" s="58" t="str">
        <f t="shared" si="116"/>
        <v/>
      </c>
      <c r="AB49" s="68">
        <f t="shared" si="96"/>
        <v>0</v>
      </c>
      <c r="AC49" s="58">
        <f t="shared" ca="1" si="97"/>
        <v>120</v>
      </c>
      <c r="AD49" s="134">
        <f t="shared" ca="1" si="114"/>
        <v>-1.7287234042553195</v>
      </c>
      <c r="AE49" s="130">
        <f t="shared" ca="1" si="114"/>
        <v>-1.7287234042553195</v>
      </c>
      <c r="AF49" s="130">
        <f t="shared" ca="1" si="114"/>
        <v>-1.7287234042553195</v>
      </c>
      <c r="AG49" s="130">
        <f t="shared" ca="1" si="114"/>
        <v>-1.7287234042553195</v>
      </c>
      <c r="AH49" s="135">
        <f t="shared" ca="1" si="114"/>
        <v>-1.7287234042553195</v>
      </c>
      <c r="AI49" s="122">
        <f t="shared" si="98"/>
        <v>-41.284506564056144</v>
      </c>
      <c r="AJ49" s="16">
        <v>59</v>
      </c>
      <c r="AK49" s="16">
        <f t="shared" si="99"/>
        <v>14</v>
      </c>
      <c r="AL49" s="122">
        <f t="shared" si="100"/>
        <v>3.7154934359438547</v>
      </c>
      <c r="AM49" s="122">
        <f t="shared" si="101"/>
        <v>0</v>
      </c>
      <c r="AN49" s="122">
        <f t="shared" si="102"/>
        <v>0.76505205975553858</v>
      </c>
      <c r="AO49" s="122">
        <f t="shared" si="103"/>
        <v>0.38315980081484863</v>
      </c>
      <c r="AP49" s="122">
        <f t="shared" si="104"/>
        <v>0</v>
      </c>
      <c r="AQ49" s="122">
        <f t="shared" si="105"/>
        <v>0</v>
      </c>
      <c r="AR49" s="122">
        <f t="shared" si="106"/>
        <v>0.51345631507469347</v>
      </c>
      <c r="AS49" s="122">
        <f t="shared" si="107"/>
        <v>0</v>
      </c>
      <c r="AT49" s="122">
        <f t="shared" si="108"/>
        <v>0</v>
      </c>
      <c r="AU49" s="122">
        <f t="shared" si="109"/>
        <v>0</v>
      </c>
      <c r="AV49" s="59">
        <f t="shared" ca="1" si="63"/>
        <v>-1.7287234042553195</v>
      </c>
      <c r="AW49" s="16">
        <f>IF(AND('User Input'!$G$6=1,OR(HOUR(Model!BK49)=8,HOUR(Model!BK49)=9)),10,IF(AND('User Input'!$G$6=2,HOUR(Model!BK49)=6),10,0))</f>
        <v>10</v>
      </c>
      <c r="AX49" s="69">
        <f>IF('User Input'!$G$11=4,(Model!DA49-Model!$DA$4)*50,0)+IF('User Input'!$G$11=3,(Model!CV49-Model!$CV$4)*50,0)+IF('User Input'!$G$11=2,(Model!CW49-Model!$CW$4)*50,0)+IF('User Input'!$G$11=1,(Model!CX49-Model!$CX$4)*-25+(Model!CY49-Model!$CY$4)*-25,0)</f>
        <v>-11.728723404255319</v>
      </c>
      <c r="AY49" s="16">
        <f>IF(AND('User Input'!$G$19=0,Model!BG49="M"),-1000,0)+IF(AND('User Input'!$G$20=0,Model!BG49="T"),-1000,0)+IF(AND('User Input'!$G$21=0,OR(Model!BG49="W",BH49="W")),-1000,0)+IF(AND('User Input'!$G$22=0,OR(Model!BG49="R",BH49="R")),-1000,0)</f>
        <v>0</v>
      </c>
      <c r="AZ49" s="16">
        <f ca="1">IF('User Input'!$G$26="NA",0,OFFSET(Model!BN49,1,'User Input'!$G$26)*50)</f>
        <v>0</v>
      </c>
      <c r="BA49" s="16">
        <f ca="1">IF('User Input'!$G$27="NA",0,OFFSET(Model!BN49,1,'User Input'!$G$27)*50)</f>
        <v>0</v>
      </c>
      <c r="BB49" s="14" t="s">
        <v>677</v>
      </c>
      <c r="BC49" s="14" t="s">
        <v>29</v>
      </c>
      <c r="BD49" s="14">
        <f>VLOOKUP(BB49,Size!$A$1:$D$397,4,TRUE)</f>
        <v>59</v>
      </c>
      <c r="BE49" s="14" t="s">
        <v>969</v>
      </c>
      <c r="BF49" s="14">
        <f t="shared" si="84"/>
        <v>1</v>
      </c>
      <c r="BG49" s="15" t="str">
        <f t="shared" si="85"/>
        <v>M</v>
      </c>
      <c r="BH49" s="15" t="str">
        <f t="shared" si="86"/>
        <v/>
      </c>
      <c r="BI49" s="14" t="s">
        <v>970</v>
      </c>
      <c r="BJ49" s="14">
        <f t="shared" si="87"/>
        <v>5</v>
      </c>
      <c r="BK49" s="123" t="str">
        <f t="shared" si="75"/>
        <v>6:00</v>
      </c>
      <c r="BL49" s="14" t="str">
        <f t="shared" si="76"/>
        <v>9:00</v>
      </c>
      <c r="BM49" s="14" t="s">
        <v>678</v>
      </c>
      <c r="BN49" s="14" t="s">
        <v>679</v>
      </c>
      <c r="BO49" s="16">
        <f t="shared" si="110"/>
        <v>10</v>
      </c>
      <c r="BP49" s="16">
        <f t="shared" si="111"/>
        <v>0</v>
      </c>
      <c r="BQ49" s="58">
        <f t="shared" si="112"/>
        <v>5</v>
      </c>
      <c r="BR49" s="16">
        <f t="shared" si="113"/>
        <v>5</v>
      </c>
      <c r="BS49" s="16">
        <f t="shared" si="77"/>
        <v>15</v>
      </c>
      <c r="BT49" s="16">
        <f t="shared" si="78"/>
        <v>0</v>
      </c>
      <c r="BU49" s="14">
        <v>0</v>
      </c>
      <c r="BV49" s="14">
        <v>0</v>
      </c>
      <c r="BW49" s="14">
        <v>1</v>
      </c>
      <c r="BX49" s="14">
        <v>0</v>
      </c>
      <c r="BY49" s="14">
        <v>0</v>
      </c>
      <c r="BZ49" s="14">
        <v>0</v>
      </c>
      <c r="CA49" s="14">
        <v>0</v>
      </c>
      <c r="CB49" s="14">
        <v>0</v>
      </c>
      <c r="CC49" s="14">
        <v>0</v>
      </c>
      <c r="CD49" s="14">
        <v>0</v>
      </c>
      <c r="CE49" s="14">
        <v>1</v>
      </c>
      <c r="CF49" s="14">
        <v>0</v>
      </c>
      <c r="CG49" s="14">
        <v>0</v>
      </c>
      <c r="CH49" s="14">
        <v>0</v>
      </c>
      <c r="CI49" s="14">
        <v>0</v>
      </c>
      <c r="CJ49" s="14">
        <v>0</v>
      </c>
      <c r="CK49" s="14">
        <v>0</v>
      </c>
      <c r="CL49" s="14">
        <v>0</v>
      </c>
      <c r="CM49" s="14">
        <v>0</v>
      </c>
      <c r="CN49" s="14">
        <v>1</v>
      </c>
      <c r="CO49" s="14">
        <v>0</v>
      </c>
      <c r="CP49" s="14">
        <v>0</v>
      </c>
      <c r="CQ49" s="14">
        <v>0</v>
      </c>
      <c r="CS49" s="50">
        <v>3.3</v>
      </c>
      <c r="CT49" s="50">
        <v>6.6</v>
      </c>
      <c r="CU49" s="50">
        <v>6.3</v>
      </c>
      <c r="CV49" s="50">
        <v>5.5</v>
      </c>
      <c r="CW49" s="50">
        <v>5.9</v>
      </c>
      <c r="CX49" s="50">
        <v>6</v>
      </c>
      <c r="CY49" s="50">
        <v>0.9</v>
      </c>
      <c r="CZ49" s="50">
        <v>5.0999999999999996</v>
      </c>
      <c r="DA49" s="50">
        <v>5.7</v>
      </c>
    </row>
    <row r="50" spans="1:109" s="16" customFormat="1" x14ac:dyDescent="0.25">
      <c r="A50" s="16">
        <v>44</v>
      </c>
      <c r="B50" s="59">
        <f t="shared" si="79"/>
        <v>2</v>
      </c>
      <c r="C50" s="59" t="str">
        <f t="shared" si="72"/>
        <v/>
      </c>
      <c r="D50" s="66">
        <v>0</v>
      </c>
      <c r="E50" s="65">
        <f t="shared" si="73"/>
        <v>0</v>
      </c>
      <c r="F50" s="58">
        <f t="shared" ref="F50:F76" si="117">IF(D50=1,VLOOKUP(HOUR(BK50),$DC$25:$DD$29,2),0)</f>
        <v>0</v>
      </c>
      <c r="G50" s="58">
        <f t="shared" si="95"/>
        <v>0</v>
      </c>
      <c r="H50" s="58" t="str">
        <f t="shared" si="115"/>
        <v/>
      </c>
      <c r="I50" s="58" t="str">
        <f t="shared" si="115"/>
        <v/>
      </c>
      <c r="J50" s="58" t="str">
        <f t="shared" si="115"/>
        <v/>
      </c>
      <c r="K50" s="58" t="str">
        <f t="shared" si="115"/>
        <v/>
      </c>
      <c r="L50" s="58" t="str">
        <f t="shared" si="115"/>
        <v/>
      </c>
      <c r="M50" s="58" t="str">
        <f t="shared" si="115"/>
        <v/>
      </c>
      <c r="N50" s="58" t="str">
        <f t="shared" si="115"/>
        <v/>
      </c>
      <c r="O50" s="58" t="str">
        <f t="shared" si="115"/>
        <v/>
      </c>
      <c r="P50" s="58" t="str">
        <f t="shared" si="115"/>
        <v/>
      </c>
      <c r="Q50" s="58" t="str">
        <f t="shared" si="115"/>
        <v/>
      </c>
      <c r="R50" s="58" t="str">
        <f t="shared" si="116"/>
        <v/>
      </c>
      <c r="S50" s="58" t="str">
        <f t="shared" si="116"/>
        <v/>
      </c>
      <c r="T50" s="58" t="str">
        <f t="shared" si="116"/>
        <v/>
      </c>
      <c r="U50" s="58" t="str">
        <f t="shared" si="116"/>
        <v/>
      </c>
      <c r="V50" s="58" t="str">
        <f t="shared" si="116"/>
        <v/>
      </c>
      <c r="W50" s="58" t="str">
        <f t="shared" si="116"/>
        <v/>
      </c>
      <c r="X50" s="58" t="str">
        <f t="shared" si="116"/>
        <v/>
      </c>
      <c r="Y50" s="58" t="str">
        <f t="shared" si="116"/>
        <v/>
      </c>
      <c r="Z50" s="58" t="str">
        <f t="shared" si="116"/>
        <v/>
      </c>
      <c r="AA50" s="58" t="str">
        <f t="shared" si="116"/>
        <v/>
      </c>
      <c r="AB50" s="68">
        <f t="shared" si="96"/>
        <v>0</v>
      </c>
      <c r="AC50" s="58">
        <f t="shared" ca="1" si="97"/>
        <v>4</v>
      </c>
      <c r="AD50" s="134">
        <f t="shared" ca="1" si="114"/>
        <v>170.77127659574467</v>
      </c>
      <c r="AE50" s="130">
        <f t="shared" ca="1" si="114"/>
        <v>170.77127659574467</v>
      </c>
      <c r="AF50" s="130">
        <f t="shared" ca="1" si="114"/>
        <v>170.77127659574467</v>
      </c>
      <c r="AG50" s="130">
        <f t="shared" ca="1" si="114"/>
        <v>170.77127659574467</v>
      </c>
      <c r="AH50" s="135">
        <f t="shared" ca="1" si="114"/>
        <v>170.77127659574467</v>
      </c>
      <c r="AI50" s="122">
        <f t="shared" si="98"/>
        <v>-50</v>
      </c>
      <c r="AJ50" s="16">
        <v>64</v>
      </c>
      <c r="AK50" s="16">
        <f t="shared" si="99"/>
        <v>14</v>
      </c>
      <c r="AL50" s="122">
        <f t="shared" si="100"/>
        <v>0</v>
      </c>
      <c r="AM50" s="122">
        <f t="shared" si="101"/>
        <v>0</v>
      </c>
      <c r="AN50" s="122">
        <f t="shared" si="102"/>
        <v>0</v>
      </c>
      <c r="AO50" s="122">
        <f t="shared" si="103"/>
        <v>0</v>
      </c>
      <c r="AP50" s="122">
        <f t="shared" si="104"/>
        <v>0</v>
      </c>
      <c r="AQ50" s="122">
        <f t="shared" si="105"/>
        <v>0</v>
      </c>
      <c r="AR50" s="122">
        <f t="shared" si="106"/>
        <v>0</v>
      </c>
      <c r="AS50" s="122">
        <f t="shared" si="107"/>
        <v>0</v>
      </c>
      <c r="AT50" s="122">
        <f t="shared" si="108"/>
        <v>0</v>
      </c>
      <c r="AU50" s="122">
        <f t="shared" si="109"/>
        <v>0</v>
      </c>
      <c r="AV50" s="59">
        <f t="shared" ca="1" si="63"/>
        <v>170.77127659574467</v>
      </c>
      <c r="AW50" s="16">
        <f>IF(AND('User Input'!$G$6=1,OR(HOUR(Model!BK50)=8,HOUR(Model!BK50)=9)),10,IF(AND('User Input'!$G$6=2,HOUR(Model!BK50)=6),10,0))</f>
        <v>10</v>
      </c>
      <c r="AX50" s="69">
        <f>IF('User Input'!$G$11=4,(Model!DA50-Model!$DA$4)*50,0)+IF('User Input'!$G$11=3,(Model!CV50-Model!$CV$4)*50,0)+IF('User Input'!$G$11=2,(Model!CW50-Model!$CW$4)*50,0)+IF('User Input'!$G$11=1,(Model!CX50-Model!$CX$4)*-25+(Model!CY50-Model!$CY$4)*-25,0)</f>
        <v>160.77127659574467</v>
      </c>
      <c r="AY50" s="16">
        <f>IF(AND('User Input'!$G$19=0,Model!BG50="M"),-1000,0)+IF(AND('User Input'!$G$20=0,Model!BG50="T"),-1000,0)+IF(AND('User Input'!$G$21=0,OR(Model!BG50="W",BH50="W")),-1000,0)+IF(AND('User Input'!$G$22=0,OR(Model!BG50="R",BH50="R")),-1000,0)</f>
        <v>0</v>
      </c>
      <c r="AZ50" s="16">
        <f ca="1">IF('User Input'!$G$26="NA",0,OFFSET(Model!BN50,1,'User Input'!$G$26)*50)</f>
        <v>0</v>
      </c>
      <c r="BA50" s="16">
        <f ca="1">IF('User Input'!$G$27="NA",0,OFFSET(Model!BN50,1,'User Input'!$G$27)*50)</f>
        <v>0</v>
      </c>
      <c r="BB50" s="14" t="s">
        <v>992</v>
      </c>
      <c r="BC50" s="14" t="s">
        <v>41</v>
      </c>
      <c r="BD50" s="14">
        <f>VLOOKUP(BB50,Size!$A$1:$D$397,4,TRUE)</f>
        <v>64</v>
      </c>
      <c r="BE50" s="14" t="s">
        <v>987</v>
      </c>
      <c r="BF50" s="14">
        <f t="shared" si="84"/>
        <v>1</v>
      </c>
      <c r="BG50" s="15" t="str">
        <f t="shared" si="85"/>
        <v>W</v>
      </c>
      <c r="BH50" s="15" t="str">
        <f t="shared" si="86"/>
        <v/>
      </c>
      <c r="BI50" s="14" t="s">
        <v>970</v>
      </c>
      <c r="BJ50" s="14">
        <f t="shared" si="87"/>
        <v>5</v>
      </c>
      <c r="BK50" s="123" t="str">
        <f t="shared" si="75"/>
        <v>6:00</v>
      </c>
      <c r="BL50" s="14" t="str">
        <f t="shared" si="76"/>
        <v>9:00</v>
      </c>
      <c r="BM50" s="14" t="s">
        <v>993</v>
      </c>
      <c r="BN50" s="14" t="s">
        <v>994</v>
      </c>
      <c r="BO50" s="16">
        <f t="shared" si="110"/>
        <v>30</v>
      </c>
      <c r="BP50" s="16">
        <f t="shared" si="111"/>
        <v>0</v>
      </c>
      <c r="BQ50" s="58">
        <f t="shared" si="112"/>
        <v>5</v>
      </c>
      <c r="BR50" s="16">
        <f t="shared" si="113"/>
        <v>5</v>
      </c>
      <c r="BS50" s="16">
        <f t="shared" si="77"/>
        <v>35</v>
      </c>
      <c r="BT50" s="16">
        <f t="shared" si="78"/>
        <v>0</v>
      </c>
      <c r="BU50" s="14">
        <v>1</v>
      </c>
      <c r="BV50" s="14">
        <v>0</v>
      </c>
      <c r="BW50" s="14">
        <v>0</v>
      </c>
      <c r="BX50" s="14">
        <v>0</v>
      </c>
      <c r="BY50" s="14">
        <v>0</v>
      </c>
      <c r="BZ50" s="14">
        <v>0</v>
      </c>
      <c r="CA50" s="14">
        <v>0</v>
      </c>
      <c r="CB50" s="14">
        <v>0</v>
      </c>
      <c r="CC50" s="14">
        <v>0</v>
      </c>
      <c r="CD50" s="14">
        <v>0</v>
      </c>
      <c r="CE50" s="14">
        <v>0</v>
      </c>
      <c r="CF50" s="14">
        <v>0</v>
      </c>
      <c r="CG50" s="14">
        <v>0</v>
      </c>
      <c r="CH50" s="14">
        <v>0</v>
      </c>
      <c r="CI50" s="14">
        <v>0</v>
      </c>
      <c r="CJ50" s="14">
        <v>0</v>
      </c>
      <c r="CK50" s="14">
        <v>0</v>
      </c>
      <c r="CL50" s="14">
        <v>0</v>
      </c>
      <c r="CM50" s="14">
        <v>0</v>
      </c>
      <c r="CN50" s="14">
        <v>0</v>
      </c>
      <c r="CO50" s="14">
        <v>0</v>
      </c>
      <c r="CP50" s="14">
        <v>0</v>
      </c>
      <c r="CQ50" s="14">
        <v>0</v>
      </c>
      <c r="CS50" s="50"/>
      <c r="CT50" s="50"/>
      <c r="CU50" s="50"/>
      <c r="CV50" s="50"/>
      <c r="CW50" s="50"/>
      <c r="CX50" s="50"/>
      <c r="CY50" s="50"/>
      <c r="CZ50" s="50"/>
      <c r="DA50" s="50"/>
    </row>
    <row r="51" spans="1:109" s="16" customFormat="1" x14ac:dyDescent="0.25">
      <c r="A51" s="16">
        <v>45</v>
      </c>
      <c r="B51" s="59">
        <f t="shared" si="79"/>
        <v>2</v>
      </c>
      <c r="C51" s="59" t="str">
        <f t="shared" si="72"/>
        <v/>
      </c>
      <c r="D51" s="66">
        <v>0</v>
      </c>
      <c r="E51" s="65">
        <f t="shared" si="73"/>
        <v>0</v>
      </c>
      <c r="F51" s="58">
        <f t="shared" si="117"/>
        <v>0</v>
      </c>
      <c r="G51" s="58">
        <f t="shared" si="95"/>
        <v>0</v>
      </c>
      <c r="H51" s="58" t="str">
        <f t="shared" si="115"/>
        <v/>
      </c>
      <c r="I51" s="58" t="str">
        <f t="shared" si="115"/>
        <v/>
      </c>
      <c r="J51" s="58" t="str">
        <f t="shared" si="115"/>
        <v/>
      </c>
      <c r="K51" s="58" t="str">
        <f t="shared" si="115"/>
        <v/>
      </c>
      <c r="L51" s="58" t="str">
        <f t="shared" si="115"/>
        <v/>
      </c>
      <c r="M51" s="58" t="str">
        <f t="shared" si="115"/>
        <v/>
      </c>
      <c r="N51" s="58" t="str">
        <f t="shared" si="115"/>
        <v/>
      </c>
      <c r="O51" s="58" t="str">
        <f t="shared" si="115"/>
        <v/>
      </c>
      <c r="P51" s="58" t="str">
        <f t="shared" si="115"/>
        <v/>
      </c>
      <c r="Q51" s="58" t="str">
        <f t="shared" si="115"/>
        <v/>
      </c>
      <c r="R51" s="58" t="str">
        <f t="shared" si="116"/>
        <v/>
      </c>
      <c r="S51" s="58" t="str">
        <f t="shared" si="116"/>
        <v/>
      </c>
      <c r="T51" s="58" t="str">
        <f t="shared" si="116"/>
        <v/>
      </c>
      <c r="U51" s="58" t="str">
        <f t="shared" si="116"/>
        <v/>
      </c>
      <c r="V51" s="58" t="str">
        <f t="shared" si="116"/>
        <v/>
      </c>
      <c r="W51" s="58" t="str">
        <f t="shared" si="116"/>
        <v/>
      </c>
      <c r="X51" s="58" t="str">
        <f t="shared" si="116"/>
        <v/>
      </c>
      <c r="Y51" s="58" t="str">
        <f t="shared" si="116"/>
        <v/>
      </c>
      <c r="Z51" s="58" t="str">
        <f t="shared" si="116"/>
        <v/>
      </c>
      <c r="AA51" s="58" t="str">
        <f t="shared" si="116"/>
        <v/>
      </c>
      <c r="AB51" s="68">
        <f t="shared" si="96"/>
        <v>0</v>
      </c>
      <c r="AC51" s="58">
        <f t="shared" ca="1" si="97"/>
        <v>48</v>
      </c>
      <c r="AD51" s="134">
        <f t="shared" ca="1" si="114"/>
        <v>70.771276595744681</v>
      </c>
      <c r="AE51" s="130">
        <f t="shared" ca="1" si="114"/>
        <v>70.771276595744681</v>
      </c>
      <c r="AF51" s="130">
        <f t="shared" ca="1" si="114"/>
        <v>70.771276595744681</v>
      </c>
      <c r="AG51" s="130">
        <f t="shared" ca="1" si="114"/>
        <v>70.771276595744681</v>
      </c>
      <c r="AH51" s="135">
        <f t="shared" ca="1" si="114"/>
        <v>70.771276595744681</v>
      </c>
      <c r="AI51" s="122">
        <f t="shared" si="98"/>
        <v>48.521502942507908</v>
      </c>
      <c r="AJ51" s="16">
        <v>39</v>
      </c>
      <c r="AK51" s="16">
        <f t="shared" si="99"/>
        <v>14</v>
      </c>
      <c r="AL51" s="122">
        <f t="shared" si="100"/>
        <v>73.521502942507908</v>
      </c>
      <c r="AM51" s="122">
        <f t="shared" si="101"/>
        <v>0</v>
      </c>
      <c r="AN51" s="122">
        <f t="shared" si="102"/>
        <v>0</v>
      </c>
      <c r="AO51" s="122">
        <f t="shared" si="103"/>
        <v>0</v>
      </c>
      <c r="AP51" s="122">
        <f t="shared" si="104"/>
        <v>0</v>
      </c>
      <c r="AQ51" s="122">
        <f t="shared" si="105"/>
        <v>0</v>
      </c>
      <c r="AR51" s="122">
        <f t="shared" si="106"/>
        <v>0</v>
      </c>
      <c r="AS51" s="122">
        <f t="shared" si="107"/>
        <v>7.3521502942507908</v>
      </c>
      <c r="AT51" s="122">
        <f t="shared" si="108"/>
        <v>0</v>
      </c>
      <c r="AU51" s="122">
        <f t="shared" si="109"/>
        <v>0</v>
      </c>
      <c r="AV51" s="59">
        <f t="shared" ca="1" si="63"/>
        <v>70.771276595744681</v>
      </c>
      <c r="AW51" s="16">
        <f>IF(AND('User Input'!$G$6=1,OR(HOUR(Model!BK51)=8,HOUR(Model!BK51)=9)),10,IF(AND('User Input'!$G$6=2,HOUR(Model!BK51)=6),10,0))</f>
        <v>10</v>
      </c>
      <c r="AX51" s="69">
        <f>IF('User Input'!$G$11=4,(Model!DA51-Model!$DA$4)*50,0)+IF('User Input'!$G$11=3,(Model!CV51-Model!$CV$4)*50,0)+IF('User Input'!$G$11=2,(Model!CW51-Model!$CW$4)*50,0)+IF('User Input'!$G$11=1,(Model!CX51-Model!$CX$4)*-25+(Model!CY51-Model!$CY$4)*-25,0)</f>
        <v>60.771276595744681</v>
      </c>
      <c r="AY51" s="16">
        <f>IF(AND('User Input'!$G$19=0,Model!BG51="M"),-1000,0)+IF(AND('User Input'!$G$20=0,Model!BG51="T"),-1000,0)+IF(AND('User Input'!$G$21=0,OR(Model!BG51="W",BH51="W")),-1000,0)+IF(AND('User Input'!$G$22=0,OR(Model!BG51="R",BH51="R")),-1000,0)</f>
        <v>0</v>
      </c>
      <c r="AZ51" s="16">
        <f ca="1">IF('User Input'!$G$26="NA",0,OFFSET(Model!BN51,1,'User Input'!$G$26)*50)</f>
        <v>0</v>
      </c>
      <c r="BA51" s="16">
        <f ca="1">IF('User Input'!$G$27="NA",0,OFFSET(Model!BN51,1,'User Input'!$G$27)*50)</f>
        <v>0</v>
      </c>
      <c r="BB51" s="14" t="s">
        <v>826</v>
      </c>
      <c r="BC51" s="14" t="s">
        <v>43</v>
      </c>
      <c r="BD51" s="14">
        <f>VLOOKUP(BB51,Size!$A$1:$D$397,4,TRUE)</f>
        <v>39</v>
      </c>
      <c r="BE51" s="14" t="s">
        <v>987</v>
      </c>
      <c r="BF51" s="14">
        <f t="shared" si="84"/>
        <v>1</v>
      </c>
      <c r="BG51" s="15" t="str">
        <f t="shared" si="85"/>
        <v>W</v>
      </c>
      <c r="BH51" s="15" t="str">
        <f t="shared" si="86"/>
        <v/>
      </c>
      <c r="BI51" s="14" t="s">
        <v>970</v>
      </c>
      <c r="BJ51" s="14">
        <f t="shared" si="87"/>
        <v>5</v>
      </c>
      <c r="BK51" s="123" t="str">
        <f t="shared" si="75"/>
        <v>6:00</v>
      </c>
      <c r="BL51" s="14" t="str">
        <f t="shared" si="76"/>
        <v>9:00</v>
      </c>
      <c r="BM51" s="14" t="s">
        <v>827</v>
      </c>
      <c r="BN51" s="14" t="s">
        <v>825</v>
      </c>
      <c r="BO51" s="16">
        <f t="shared" si="110"/>
        <v>30</v>
      </c>
      <c r="BP51" s="16">
        <f t="shared" si="111"/>
        <v>0</v>
      </c>
      <c r="BQ51" s="58">
        <f t="shared" si="112"/>
        <v>5</v>
      </c>
      <c r="BR51" s="16">
        <f t="shared" si="113"/>
        <v>5</v>
      </c>
      <c r="BS51" s="16">
        <f t="shared" si="77"/>
        <v>35</v>
      </c>
      <c r="BT51" s="16">
        <f t="shared" si="78"/>
        <v>0</v>
      </c>
      <c r="BU51" s="14">
        <v>0</v>
      </c>
      <c r="BV51" s="14">
        <v>0</v>
      </c>
      <c r="BW51" s="14">
        <v>0</v>
      </c>
      <c r="BX51" s="14">
        <v>0</v>
      </c>
      <c r="BY51" s="14">
        <v>0</v>
      </c>
      <c r="BZ51" s="14">
        <v>0</v>
      </c>
      <c r="CA51" s="14">
        <v>0</v>
      </c>
      <c r="CB51" s="14">
        <v>0</v>
      </c>
      <c r="CC51" s="14">
        <v>0</v>
      </c>
      <c r="CD51" s="14">
        <v>0</v>
      </c>
      <c r="CE51" s="14">
        <v>0</v>
      </c>
      <c r="CF51" s="14">
        <v>0</v>
      </c>
      <c r="CG51" s="14">
        <v>0</v>
      </c>
      <c r="CH51" s="14">
        <v>0</v>
      </c>
      <c r="CI51" s="14">
        <v>0</v>
      </c>
      <c r="CJ51" s="14">
        <v>0</v>
      </c>
      <c r="CK51" s="14">
        <v>0</v>
      </c>
      <c r="CL51" s="14">
        <v>0</v>
      </c>
      <c r="CM51" s="14">
        <v>0</v>
      </c>
      <c r="CN51" s="14">
        <v>0</v>
      </c>
      <c r="CO51" s="14">
        <v>1</v>
      </c>
      <c r="CP51" s="14">
        <v>0</v>
      </c>
      <c r="CQ51" s="14">
        <v>0</v>
      </c>
      <c r="CR51" s="17"/>
      <c r="CS51" s="51">
        <v>3.3</v>
      </c>
      <c r="CT51" s="51">
        <v>5.2</v>
      </c>
      <c r="CU51" s="51">
        <v>5.2</v>
      </c>
      <c r="CV51" s="51">
        <v>4.5</v>
      </c>
      <c r="CW51" s="51">
        <v>4.8</v>
      </c>
      <c r="CX51" s="51">
        <v>4.2</v>
      </c>
      <c r="CY51" s="51">
        <v>-0.2</v>
      </c>
      <c r="CZ51" s="51">
        <v>4.0999999999999996</v>
      </c>
      <c r="DA51" s="51">
        <v>4.2</v>
      </c>
    </row>
    <row r="52" spans="1:109" s="16" customFormat="1" x14ac:dyDescent="0.25">
      <c r="A52" s="16">
        <v>46</v>
      </c>
      <c r="B52" s="59">
        <f t="shared" si="79"/>
        <v>2</v>
      </c>
      <c r="C52" s="59" t="str">
        <f t="shared" si="72"/>
        <v/>
      </c>
      <c r="D52" s="66">
        <v>0</v>
      </c>
      <c r="E52" s="65">
        <f t="shared" si="73"/>
        <v>0</v>
      </c>
      <c r="F52" s="58">
        <f t="shared" si="117"/>
        <v>0</v>
      </c>
      <c r="G52" s="58">
        <f t="shared" si="95"/>
        <v>0</v>
      </c>
      <c r="H52" s="58" t="str">
        <f t="shared" si="115"/>
        <v/>
      </c>
      <c r="I52" s="58" t="str">
        <f t="shared" si="115"/>
        <v/>
      </c>
      <c r="J52" s="58" t="str">
        <f t="shared" si="115"/>
        <v/>
      </c>
      <c r="K52" s="58" t="str">
        <f t="shared" si="115"/>
        <v/>
      </c>
      <c r="L52" s="58" t="str">
        <f t="shared" si="115"/>
        <v/>
      </c>
      <c r="M52" s="58" t="str">
        <f t="shared" si="115"/>
        <v/>
      </c>
      <c r="N52" s="58" t="str">
        <f t="shared" si="115"/>
        <v/>
      </c>
      <c r="O52" s="58" t="str">
        <f t="shared" si="115"/>
        <v/>
      </c>
      <c r="P52" s="58" t="str">
        <f t="shared" si="115"/>
        <v/>
      </c>
      <c r="Q52" s="58" t="str">
        <f t="shared" si="115"/>
        <v/>
      </c>
      <c r="R52" s="58" t="str">
        <f t="shared" si="116"/>
        <v/>
      </c>
      <c r="S52" s="58" t="str">
        <f t="shared" si="116"/>
        <v/>
      </c>
      <c r="T52" s="58" t="str">
        <f t="shared" si="116"/>
        <v/>
      </c>
      <c r="U52" s="58" t="str">
        <f t="shared" si="116"/>
        <v/>
      </c>
      <c r="V52" s="58" t="str">
        <f t="shared" si="116"/>
        <v/>
      </c>
      <c r="W52" s="58" t="str">
        <f t="shared" si="116"/>
        <v/>
      </c>
      <c r="X52" s="58" t="str">
        <f t="shared" si="116"/>
        <v/>
      </c>
      <c r="Y52" s="58" t="str">
        <f t="shared" si="116"/>
        <v/>
      </c>
      <c r="Z52" s="58" t="str">
        <f t="shared" si="116"/>
        <v/>
      </c>
      <c r="AA52" s="58" t="str">
        <f t="shared" si="116"/>
        <v/>
      </c>
      <c r="AB52" s="68">
        <f t="shared" si="96"/>
        <v>0</v>
      </c>
      <c r="AC52" s="58">
        <f t="shared" ca="1" si="97"/>
        <v>4</v>
      </c>
      <c r="AD52" s="134">
        <f t="shared" ca="1" si="114"/>
        <v>170.77127659574467</v>
      </c>
      <c r="AE52" s="130">
        <f t="shared" ca="1" si="114"/>
        <v>170.77127659574467</v>
      </c>
      <c r="AF52" s="130">
        <f t="shared" ca="1" si="114"/>
        <v>170.77127659574467</v>
      </c>
      <c r="AG52" s="130">
        <f t="shared" ca="1" si="114"/>
        <v>170.77127659574467</v>
      </c>
      <c r="AH52" s="135">
        <f t="shared" ca="1" si="114"/>
        <v>170.77127659574467</v>
      </c>
      <c r="AI52" s="122">
        <f t="shared" si="98"/>
        <v>-25</v>
      </c>
      <c r="AJ52" s="16">
        <v>39</v>
      </c>
      <c r="AK52" s="16">
        <f t="shared" si="99"/>
        <v>14</v>
      </c>
      <c r="AL52" s="122">
        <f t="shared" si="100"/>
        <v>0</v>
      </c>
      <c r="AM52" s="122">
        <f t="shared" si="101"/>
        <v>0</v>
      </c>
      <c r="AN52" s="122">
        <f t="shared" si="102"/>
        <v>0</v>
      </c>
      <c r="AO52" s="122">
        <f t="shared" si="103"/>
        <v>0</v>
      </c>
      <c r="AP52" s="122">
        <f t="shared" si="104"/>
        <v>0</v>
      </c>
      <c r="AQ52" s="122">
        <f t="shared" si="105"/>
        <v>0</v>
      </c>
      <c r="AR52" s="122">
        <f t="shared" si="106"/>
        <v>0</v>
      </c>
      <c r="AS52" s="122">
        <f t="shared" si="107"/>
        <v>0</v>
      </c>
      <c r="AT52" s="122">
        <f t="shared" si="108"/>
        <v>0</v>
      </c>
      <c r="AU52" s="122">
        <f t="shared" si="109"/>
        <v>0</v>
      </c>
      <c r="AV52" s="59">
        <f t="shared" ca="1" si="63"/>
        <v>170.77127659574467</v>
      </c>
      <c r="AW52" s="16">
        <f>IF(AND('User Input'!$G$6=1,OR(HOUR(Model!BK52)=8,HOUR(Model!BK52)=9)),10,IF(AND('User Input'!$G$6=2,HOUR(Model!BK52)=6),10,0))</f>
        <v>10</v>
      </c>
      <c r="AX52" s="69">
        <f>IF('User Input'!$G$11=4,(Model!DA52-Model!$DA$4)*50,0)+IF('User Input'!$G$11=3,(Model!CV52-Model!$CV$4)*50,0)+IF('User Input'!$G$11=2,(Model!CW52-Model!$CW$4)*50,0)+IF('User Input'!$G$11=1,(Model!CX52-Model!$CX$4)*-25+(Model!CY52-Model!$CY$4)*-25,0)</f>
        <v>160.77127659574467</v>
      </c>
      <c r="AY52" s="16">
        <f>IF(AND('User Input'!$G$19=0,Model!BG52="M"),-1000,0)+IF(AND('User Input'!$G$20=0,Model!BG52="T"),-1000,0)+IF(AND('User Input'!$G$21=0,OR(Model!BG52="W",BH52="W")),-1000,0)+IF(AND('User Input'!$G$22=0,OR(Model!BG52="R",BH52="R")),-1000,0)</f>
        <v>0</v>
      </c>
      <c r="AZ52" s="16">
        <f ca="1">IF('User Input'!$G$26="NA",0,OFFSET(Model!BN52,1,'User Input'!$G$26)*50)</f>
        <v>0</v>
      </c>
      <c r="BA52" s="16">
        <f ca="1">IF('User Input'!$G$27="NA",0,OFFSET(Model!BN52,1,'User Input'!$G$27)*50)</f>
        <v>0</v>
      </c>
      <c r="BB52" s="14" t="s">
        <v>670</v>
      </c>
      <c r="BC52" s="14" t="s">
        <v>52</v>
      </c>
      <c r="BD52" s="14">
        <f>VLOOKUP(BB52,Size!$A$1:$D$397,4,TRUE)</f>
        <v>39</v>
      </c>
      <c r="BE52" s="14" t="s">
        <v>987</v>
      </c>
      <c r="BF52" s="14">
        <f t="shared" si="84"/>
        <v>1</v>
      </c>
      <c r="BG52" s="15" t="str">
        <f t="shared" si="85"/>
        <v>W</v>
      </c>
      <c r="BH52" s="15" t="str">
        <f t="shared" si="86"/>
        <v/>
      </c>
      <c r="BI52" s="14" t="s">
        <v>970</v>
      </c>
      <c r="BJ52" s="14">
        <f t="shared" si="87"/>
        <v>5</v>
      </c>
      <c r="BK52" s="123" t="str">
        <f t="shared" si="75"/>
        <v>6:00</v>
      </c>
      <c r="BL52" s="14" t="str">
        <f t="shared" si="76"/>
        <v>9:00</v>
      </c>
      <c r="BM52" s="14" t="s">
        <v>668</v>
      </c>
      <c r="BN52" s="14" t="s">
        <v>669</v>
      </c>
      <c r="BO52" s="16">
        <f t="shared" si="110"/>
        <v>30</v>
      </c>
      <c r="BP52" s="16">
        <f t="shared" si="111"/>
        <v>0</v>
      </c>
      <c r="BQ52" s="58">
        <f t="shared" si="112"/>
        <v>5</v>
      </c>
      <c r="BR52" s="16">
        <f t="shared" si="113"/>
        <v>5</v>
      </c>
      <c r="BS52" s="16">
        <f t="shared" si="77"/>
        <v>35</v>
      </c>
      <c r="BT52" s="16">
        <f t="shared" si="78"/>
        <v>0</v>
      </c>
      <c r="BU52" s="14">
        <v>0</v>
      </c>
      <c r="BV52" s="14">
        <v>1</v>
      </c>
      <c r="BW52" s="14">
        <v>0</v>
      </c>
      <c r="BX52" s="14">
        <v>0</v>
      </c>
      <c r="BY52" s="14">
        <v>0</v>
      </c>
      <c r="BZ52" s="14">
        <v>1</v>
      </c>
      <c r="CA52" s="14">
        <v>0</v>
      </c>
      <c r="CB52" s="14">
        <v>0</v>
      </c>
      <c r="CC52" s="14">
        <v>0</v>
      </c>
      <c r="CD52" s="14">
        <v>1</v>
      </c>
      <c r="CE52" s="14">
        <v>0</v>
      </c>
      <c r="CF52" s="14">
        <v>1</v>
      </c>
      <c r="CG52" s="14">
        <v>0</v>
      </c>
      <c r="CH52" s="14">
        <v>0</v>
      </c>
      <c r="CI52" s="14">
        <v>0</v>
      </c>
      <c r="CJ52" s="14">
        <v>0</v>
      </c>
      <c r="CK52" s="14">
        <v>0</v>
      </c>
      <c r="CL52" s="14">
        <v>0</v>
      </c>
      <c r="CM52" s="14">
        <v>0</v>
      </c>
      <c r="CN52" s="14">
        <v>0</v>
      </c>
      <c r="CO52" s="14">
        <v>0</v>
      </c>
      <c r="CP52" s="14">
        <v>0</v>
      </c>
      <c r="CQ52" s="14">
        <v>0</v>
      </c>
      <c r="CS52" s="50"/>
      <c r="CT52" s="50"/>
      <c r="CU52" s="50"/>
      <c r="CV52" s="50"/>
      <c r="CW52" s="50"/>
      <c r="CX52" s="50"/>
      <c r="CY52" s="50"/>
      <c r="CZ52" s="50"/>
      <c r="DA52" s="50"/>
    </row>
    <row r="53" spans="1:109" s="16" customFormat="1" x14ac:dyDescent="0.25">
      <c r="A53" s="16">
        <v>47</v>
      </c>
      <c r="B53" s="59">
        <f t="shared" si="79"/>
        <v>2</v>
      </c>
      <c r="C53" s="59" t="str">
        <f t="shared" si="72"/>
        <v/>
      </c>
      <c r="D53" s="66">
        <v>0</v>
      </c>
      <c r="E53" s="65">
        <f t="shared" si="73"/>
        <v>0</v>
      </c>
      <c r="F53" s="58">
        <f t="shared" si="117"/>
        <v>0</v>
      </c>
      <c r="G53" s="58">
        <f t="shared" si="95"/>
        <v>0</v>
      </c>
      <c r="H53" s="58" t="str">
        <f t="shared" si="115"/>
        <v/>
      </c>
      <c r="I53" s="58" t="str">
        <f t="shared" si="115"/>
        <v/>
      </c>
      <c r="J53" s="58" t="str">
        <f t="shared" si="115"/>
        <v/>
      </c>
      <c r="K53" s="58" t="str">
        <f t="shared" si="115"/>
        <v/>
      </c>
      <c r="L53" s="58" t="str">
        <f t="shared" si="115"/>
        <v/>
      </c>
      <c r="M53" s="58" t="str">
        <f t="shared" si="115"/>
        <v/>
      </c>
      <c r="N53" s="58" t="str">
        <f t="shared" si="115"/>
        <v/>
      </c>
      <c r="O53" s="58" t="str">
        <f t="shared" si="115"/>
        <v/>
      </c>
      <c r="P53" s="58" t="str">
        <f t="shared" si="115"/>
        <v/>
      </c>
      <c r="Q53" s="58" t="str">
        <f t="shared" si="115"/>
        <v/>
      </c>
      <c r="R53" s="58" t="str">
        <f t="shared" si="116"/>
        <v/>
      </c>
      <c r="S53" s="58" t="str">
        <f t="shared" si="116"/>
        <v/>
      </c>
      <c r="T53" s="58" t="str">
        <f t="shared" si="116"/>
        <v/>
      </c>
      <c r="U53" s="58" t="str">
        <f t="shared" si="116"/>
        <v/>
      </c>
      <c r="V53" s="58" t="str">
        <f t="shared" si="116"/>
        <v/>
      </c>
      <c r="W53" s="58" t="str">
        <f t="shared" si="116"/>
        <v/>
      </c>
      <c r="X53" s="58" t="str">
        <f t="shared" si="116"/>
        <v/>
      </c>
      <c r="Y53" s="58" t="str">
        <f t="shared" si="116"/>
        <v/>
      </c>
      <c r="Z53" s="58" t="str">
        <f t="shared" si="116"/>
        <v/>
      </c>
      <c r="AA53" s="58" t="str">
        <f t="shared" si="116"/>
        <v/>
      </c>
      <c r="AB53" s="68">
        <f t="shared" si="96"/>
        <v>0</v>
      </c>
      <c r="AC53" s="58">
        <f t="shared" ca="1" si="97"/>
        <v>106</v>
      </c>
      <c r="AD53" s="134">
        <f t="shared" ca="1" si="114"/>
        <v>10.771276595744681</v>
      </c>
      <c r="AE53" s="130">
        <f t="shared" ca="1" si="114"/>
        <v>10.771276595744681</v>
      </c>
      <c r="AF53" s="130">
        <f t="shared" ca="1" si="114"/>
        <v>10.771276595744681</v>
      </c>
      <c r="AG53" s="130">
        <f t="shared" ca="1" si="114"/>
        <v>10.771276595744681</v>
      </c>
      <c r="AH53" s="135">
        <f t="shared" ca="1" si="114"/>
        <v>10.771276595744681</v>
      </c>
      <c r="AI53" s="122">
        <f t="shared" si="98"/>
        <v>72.408171118152609</v>
      </c>
      <c r="AJ53" s="16">
        <v>63</v>
      </c>
      <c r="AK53" s="16">
        <f t="shared" si="99"/>
        <v>14</v>
      </c>
      <c r="AL53" s="122">
        <f t="shared" si="100"/>
        <v>121.40817111815259</v>
      </c>
      <c r="AM53" s="122">
        <f t="shared" si="101"/>
        <v>0</v>
      </c>
      <c r="AN53" s="122">
        <f t="shared" si="102"/>
        <v>3.3246265278406457</v>
      </c>
      <c r="AO53" s="122">
        <f t="shared" si="103"/>
        <v>3.5491172476233639</v>
      </c>
      <c r="AP53" s="122">
        <f t="shared" si="104"/>
        <v>1.7390674513354751</v>
      </c>
      <c r="AQ53" s="122">
        <f t="shared" si="105"/>
        <v>3.0367134449977131</v>
      </c>
      <c r="AR53" s="122">
        <f t="shared" si="106"/>
        <v>0.51345631507469347</v>
      </c>
      <c r="AS53" s="122">
        <f t="shared" si="107"/>
        <v>0.66278859212313146</v>
      </c>
      <c r="AT53" s="122">
        <f t="shared" si="108"/>
        <v>2.4893730194658414</v>
      </c>
      <c r="AU53" s="122">
        <f t="shared" si="109"/>
        <v>1.3470461747396956</v>
      </c>
      <c r="AV53" s="59">
        <f t="shared" ca="1" si="63"/>
        <v>10.771276595744681</v>
      </c>
      <c r="AW53" s="16">
        <f>IF(AND('User Input'!$G$6=1,OR(HOUR(Model!BK53)=8,HOUR(Model!BK53)=9)),10,IF(AND('User Input'!$G$6=2,HOUR(Model!BK53)=6),10,0))</f>
        <v>10</v>
      </c>
      <c r="AX53" s="69">
        <f>IF('User Input'!$G$11=4,(Model!DA53-Model!$DA$4)*50,0)+IF('User Input'!$G$11=3,(Model!CV53-Model!$CV$4)*50,0)+IF('User Input'!$G$11=2,(Model!CW53-Model!$CW$4)*50,0)+IF('User Input'!$G$11=1,(Model!CX53-Model!$CX$4)*-25+(Model!CY53-Model!$CY$4)*-25,0)</f>
        <v>0.77127659574467966</v>
      </c>
      <c r="AY53" s="16">
        <f>IF(AND('User Input'!$G$19=0,Model!BG53="M"),-1000,0)+IF(AND('User Input'!$G$20=0,Model!BG53="T"),-1000,0)+IF(AND('User Input'!$G$21=0,OR(Model!BG53="W",BH53="W")),-1000,0)+IF(AND('User Input'!$G$22=0,OR(Model!BG53="R",BH53="R")),-1000,0)</f>
        <v>0</v>
      </c>
      <c r="AZ53" s="16">
        <f ca="1">IF('User Input'!$G$26="NA",0,OFFSET(Model!BN53,1,'User Input'!$G$26)*50)</f>
        <v>0</v>
      </c>
      <c r="BA53" s="16">
        <f ca="1">IF('User Input'!$G$27="NA",0,OFFSET(Model!BN53,1,'User Input'!$G$27)*50)</f>
        <v>0</v>
      </c>
      <c r="BB53" s="14" t="s">
        <v>806</v>
      </c>
      <c r="BC53" s="14" t="s">
        <v>54</v>
      </c>
      <c r="BD53" s="14">
        <f>VLOOKUP(BB53,Size!$A$1:$D$397,4,TRUE)</f>
        <v>63</v>
      </c>
      <c r="BE53" s="14" t="s">
        <v>987</v>
      </c>
      <c r="BF53" s="14">
        <f t="shared" si="84"/>
        <v>1</v>
      </c>
      <c r="BG53" s="15" t="str">
        <f t="shared" si="85"/>
        <v>W</v>
      </c>
      <c r="BH53" s="15" t="str">
        <f t="shared" si="86"/>
        <v/>
      </c>
      <c r="BI53" s="14" t="s">
        <v>970</v>
      </c>
      <c r="BJ53" s="14">
        <f t="shared" si="87"/>
        <v>5</v>
      </c>
      <c r="BK53" s="123" t="str">
        <f t="shared" si="75"/>
        <v>6:00</v>
      </c>
      <c r="BL53" s="14" t="str">
        <f t="shared" si="76"/>
        <v>9:00</v>
      </c>
      <c r="BM53" s="14" t="s">
        <v>894</v>
      </c>
      <c r="BN53" s="14" t="s">
        <v>805</v>
      </c>
      <c r="BO53" s="16">
        <f t="shared" si="110"/>
        <v>30</v>
      </c>
      <c r="BP53" s="16">
        <f t="shared" si="111"/>
        <v>0</v>
      </c>
      <c r="BQ53" s="58">
        <f t="shared" si="112"/>
        <v>5</v>
      </c>
      <c r="BR53" s="16">
        <f t="shared" si="113"/>
        <v>5</v>
      </c>
      <c r="BS53" s="16">
        <f t="shared" si="77"/>
        <v>35</v>
      </c>
      <c r="BT53" s="16">
        <f t="shared" si="78"/>
        <v>0</v>
      </c>
      <c r="BU53" s="14">
        <v>0</v>
      </c>
      <c r="BV53" s="14">
        <v>0</v>
      </c>
      <c r="BW53" s="14">
        <v>0</v>
      </c>
      <c r="BX53" s="14">
        <v>1</v>
      </c>
      <c r="BY53" s="14">
        <v>0</v>
      </c>
      <c r="BZ53" s="14">
        <v>0</v>
      </c>
      <c r="CA53" s="14">
        <v>0</v>
      </c>
      <c r="CB53" s="14">
        <v>0</v>
      </c>
      <c r="CC53" s="14">
        <v>1</v>
      </c>
      <c r="CD53" s="14">
        <v>0</v>
      </c>
      <c r="CE53" s="14">
        <v>0</v>
      </c>
      <c r="CF53" s="14">
        <v>0</v>
      </c>
      <c r="CG53" s="14">
        <v>0</v>
      </c>
      <c r="CH53" s="14">
        <v>0</v>
      </c>
      <c r="CI53" s="14">
        <v>0</v>
      </c>
      <c r="CJ53" s="14">
        <v>0</v>
      </c>
      <c r="CK53" s="14">
        <v>0</v>
      </c>
      <c r="CL53" s="14">
        <v>0</v>
      </c>
      <c r="CM53" s="14">
        <v>0</v>
      </c>
      <c r="CN53" s="14">
        <v>0</v>
      </c>
      <c r="CO53" s="14">
        <v>0</v>
      </c>
      <c r="CP53" s="14">
        <v>0</v>
      </c>
      <c r="CQ53" s="14">
        <v>0</v>
      </c>
      <c r="CR53" s="17"/>
      <c r="CS53" s="51">
        <v>3.4</v>
      </c>
      <c r="CT53" s="51">
        <v>6.9</v>
      </c>
      <c r="CU53" s="51">
        <v>6.7</v>
      </c>
      <c r="CV53" s="51">
        <v>6.2</v>
      </c>
      <c r="CW53" s="51">
        <v>6.6</v>
      </c>
      <c r="CX53" s="51">
        <v>6</v>
      </c>
      <c r="CY53" s="51">
        <v>0.4</v>
      </c>
      <c r="CZ53" s="51">
        <v>6.5</v>
      </c>
      <c r="DA53" s="51">
        <v>6.3</v>
      </c>
      <c r="DC53" s="51"/>
      <c r="DD53" s="51"/>
      <c r="DE53" s="51"/>
    </row>
    <row r="54" spans="1:109" s="16" customFormat="1" x14ac:dyDescent="0.25">
      <c r="A54" s="16">
        <v>48</v>
      </c>
      <c r="B54" s="59">
        <f t="shared" si="79"/>
        <v>2</v>
      </c>
      <c r="C54" s="59" t="str">
        <f t="shared" si="72"/>
        <v/>
      </c>
      <c r="D54" s="66">
        <v>0</v>
      </c>
      <c r="E54" s="65">
        <f t="shared" si="73"/>
        <v>0</v>
      </c>
      <c r="F54" s="58">
        <f t="shared" si="117"/>
        <v>0</v>
      </c>
      <c r="G54" s="58">
        <f t="shared" si="95"/>
        <v>0</v>
      </c>
      <c r="H54" s="58" t="str">
        <f t="shared" si="115"/>
        <v/>
      </c>
      <c r="I54" s="58" t="str">
        <f t="shared" si="115"/>
        <v/>
      </c>
      <c r="J54" s="58" t="str">
        <f t="shared" si="115"/>
        <v/>
      </c>
      <c r="K54" s="58" t="str">
        <f t="shared" si="115"/>
        <v/>
      </c>
      <c r="L54" s="58" t="str">
        <f t="shared" si="115"/>
        <v/>
      </c>
      <c r="M54" s="58" t="str">
        <f t="shared" si="115"/>
        <v/>
      </c>
      <c r="N54" s="58" t="str">
        <f t="shared" si="115"/>
        <v/>
      </c>
      <c r="O54" s="58" t="str">
        <f t="shared" si="115"/>
        <v/>
      </c>
      <c r="P54" s="58" t="str">
        <f t="shared" si="115"/>
        <v/>
      </c>
      <c r="Q54" s="58" t="str">
        <f t="shared" si="115"/>
        <v/>
      </c>
      <c r="R54" s="58" t="str">
        <f t="shared" si="116"/>
        <v/>
      </c>
      <c r="S54" s="58" t="str">
        <f t="shared" si="116"/>
        <v/>
      </c>
      <c r="T54" s="58" t="str">
        <f t="shared" si="116"/>
        <v/>
      </c>
      <c r="U54" s="58" t="str">
        <f t="shared" si="116"/>
        <v/>
      </c>
      <c r="V54" s="58" t="str">
        <f t="shared" si="116"/>
        <v/>
      </c>
      <c r="W54" s="58" t="str">
        <f t="shared" si="116"/>
        <v/>
      </c>
      <c r="X54" s="58" t="str">
        <f t="shared" si="116"/>
        <v/>
      </c>
      <c r="Y54" s="58" t="str">
        <f t="shared" si="116"/>
        <v/>
      </c>
      <c r="Z54" s="58" t="str">
        <f t="shared" si="116"/>
        <v/>
      </c>
      <c r="AA54" s="58" t="str">
        <f t="shared" si="116"/>
        <v/>
      </c>
      <c r="AB54" s="68">
        <f t="shared" si="96"/>
        <v>0</v>
      </c>
      <c r="AC54" s="58">
        <f t="shared" ca="1" si="97"/>
        <v>130</v>
      </c>
      <c r="AD54" s="134">
        <f t="shared" ca="1" si="114"/>
        <v>-14.228723404255323</v>
      </c>
      <c r="AE54" s="130">
        <f t="shared" ca="1" si="114"/>
        <v>-14.228723404255323</v>
      </c>
      <c r="AF54" s="130">
        <f t="shared" ca="1" si="114"/>
        <v>-14.228723404255323</v>
      </c>
      <c r="AG54" s="130">
        <f t="shared" ca="1" si="114"/>
        <v>-14.228723404255323</v>
      </c>
      <c r="AH54" s="135">
        <f t="shared" ca="1" si="114"/>
        <v>-14.228723404255323</v>
      </c>
      <c r="AI54" s="122">
        <f t="shared" si="98"/>
        <v>-12.325599818922502</v>
      </c>
      <c r="AJ54" s="16">
        <v>39</v>
      </c>
      <c r="AK54" s="16">
        <f t="shared" si="99"/>
        <v>14</v>
      </c>
      <c r="AL54" s="122">
        <f t="shared" si="100"/>
        <v>12.674400181077498</v>
      </c>
      <c r="AM54" s="122">
        <f t="shared" si="101"/>
        <v>3.0602082390222524E-2</v>
      </c>
      <c r="AN54" s="122">
        <f t="shared" si="102"/>
        <v>0</v>
      </c>
      <c r="AO54" s="122">
        <f t="shared" si="103"/>
        <v>9.1670439112721491E-2</v>
      </c>
      <c r="AP54" s="122">
        <f t="shared" si="104"/>
        <v>0.47098234495248159</v>
      </c>
      <c r="AQ54" s="122">
        <f t="shared" si="105"/>
        <v>0</v>
      </c>
      <c r="AR54" s="122">
        <f t="shared" si="106"/>
        <v>1.8198392937980985</v>
      </c>
      <c r="AS54" s="122">
        <f t="shared" si="107"/>
        <v>0</v>
      </c>
      <c r="AT54" s="122">
        <f t="shared" si="108"/>
        <v>0.39575599818923446</v>
      </c>
      <c r="AU54" s="122">
        <f t="shared" si="109"/>
        <v>0</v>
      </c>
      <c r="AV54" s="59">
        <f t="shared" ca="1" si="63"/>
        <v>-14.228723404255323</v>
      </c>
      <c r="AW54" s="16">
        <f>IF(AND('User Input'!$G$6=1,OR(HOUR(Model!BK54)=8,HOUR(Model!BK54)=9)),10,IF(AND('User Input'!$G$6=2,HOUR(Model!BK54)=6),10,0))</f>
        <v>10</v>
      </c>
      <c r="AX54" s="69">
        <f>IF('User Input'!$G$11=4,(Model!DA54-Model!$DA$4)*50,0)+IF('User Input'!$G$11=3,(Model!CV54-Model!$CV$4)*50,0)+IF('User Input'!$G$11=2,(Model!CW54-Model!$CW$4)*50,0)+IF('User Input'!$G$11=1,(Model!CX54-Model!$CX$4)*-25+(Model!CY54-Model!$CY$4)*-25,0)</f>
        <v>-24.228723404255323</v>
      </c>
      <c r="AY54" s="16">
        <f>IF(AND('User Input'!$G$19=0,Model!BG54="M"),-1000,0)+IF(AND('User Input'!$G$20=0,Model!BG54="T"),-1000,0)+IF(AND('User Input'!$G$21=0,OR(Model!BG54="W",BH54="W")),-1000,0)+IF(AND('User Input'!$G$22=0,OR(Model!BG54="R",BH54="R")),-1000,0)</f>
        <v>0</v>
      </c>
      <c r="AZ54" s="16">
        <f ca="1">IF('User Input'!$G$26="NA",0,OFFSET(Model!BN54,1,'User Input'!$G$26)*50)</f>
        <v>0</v>
      </c>
      <c r="BA54" s="16">
        <f ca="1">IF('User Input'!$G$27="NA",0,OFFSET(Model!BN54,1,'User Input'!$G$27)*50)</f>
        <v>0</v>
      </c>
      <c r="BB54" s="14" t="s">
        <v>1017</v>
      </c>
      <c r="BC54" s="14" t="s">
        <v>66</v>
      </c>
      <c r="BD54" s="14">
        <f>VLOOKUP(BB54,Size!$A$1:$D$397,4,TRUE)</f>
        <v>39</v>
      </c>
      <c r="BE54" s="14" t="s">
        <v>987</v>
      </c>
      <c r="BF54" s="14">
        <f t="shared" si="84"/>
        <v>1</v>
      </c>
      <c r="BG54" s="15" t="str">
        <f t="shared" si="85"/>
        <v>W</v>
      </c>
      <c r="BH54" s="15" t="str">
        <f t="shared" si="86"/>
        <v/>
      </c>
      <c r="BI54" s="14" t="s">
        <v>970</v>
      </c>
      <c r="BJ54" s="14">
        <f t="shared" si="87"/>
        <v>5</v>
      </c>
      <c r="BK54" s="123" t="str">
        <f t="shared" si="75"/>
        <v>6:00</v>
      </c>
      <c r="BL54" s="14" t="str">
        <f t="shared" si="76"/>
        <v>9:00</v>
      </c>
      <c r="BM54" s="14" t="s">
        <v>999</v>
      </c>
      <c r="BN54" s="14" t="s">
        <v>1018</v>
      </c>
      <c r="BO54" s="16">
        <f t="shared" si="110"/>
        <v>30</v>
      </c>
      <c r="BP54" s="16">
        <f t="shared" si="111"/>
        <v>0</v>
      </c>
      <c r="BQ54" s="58">
        <f t="shared" si="112"/>
        <v>5</v>
      </c>
      <c r="BR54" s="16">
        <f t="shared" si="113"/>
        <v>5</v>
      </c>
      <c r="BS54" s="16">
        <f t="shared" si="77"/>
        <v>35</v>
      </c>
      <c r="BT54" s="16">
        <f t="shared" si="78"/>
        <v>0</v>
      </c>
      <c r="BU54" s="14">
        <v>0</v>
      </c>
      <c r="BV54" s="14">
        <v>0</v>
      </c>
      <c r="BW54" s="14">
        <v>0</v>
      </c>
      <c r="BX54" s="14">
        <v>1</v>
      </c>
      <c r="BY54" s="14">
        <v>0</v>
      </c>
      <c r="BZ54" s="14">
        <v>0</v>
      </c>
      <c r="CA54" s="14">
        <v>0</v>
      </c>
      <c r="CB54" s="14">
        <v>0</v>
      </c>
      <c r="CC54" s="14">
        <v>1</v>
      </c>
      <c r="CD54" s="14">
        <v>1</v>
      </c>
      <c r="CE54" s="14">
        <v>0</v>
      </c>
      <c r="CF54" s="14">
        <v>0</v>
      </c>
      <c r="CG54" s="14">
        <v>0</v>
      </c>
      <c r="CH54" s="14">
        <v>0</v>
      </c>
      <c r="CI54" s="14">
        <v>0</v>
      </c>
      <c r="CJ54" s="14">
        <v>0</v>
      </c>
      <c r="CK54" s="14">
        <v>0</v>
      </c>
      <c r="CL54" s="14">
        <v>0</v>
      </c>
      <c r="CM54" s="14">
        <v>0</v>
      </c>
      <c r="CN54" s="14">
        <v>0</v>
      </c>
      <c r="CO54" s="14">
        <v>0</v>
      </c>
      <c r="CP54" s="14">
        <v>0</v>
      </c>
      <c r="CQ54" s="14">
        <v>0</v>
      </c>
      <c r="CR54" s="17"/>
      <c r="CS54" s="51">
        <v>3.5</v>
      </c>
      <c r="CT54" s="51">
        <v>5.8</v>
      </c>
      <c r="CU54" s="51">
        <v>6.2</v>
      </c>
      <c r="CV54" s="51">
        <v>6</v>
      </c>
      <c r="CW54" s="51">
        <v>6</v>
      </c>
      <c r="CX54" s="51">
        <v>6.2</v>
      </c>
      <c r="CY54" s="51">
        <v>1.2</v>
      </c>
      <c r="CZ54" s="51">
        <v>6.2</v>
      </c>
      <c r="DA54" s="51">
        <v>5.9</v>
      </c>
      <c r="DC54" s="51"/>
      <c r="DD54" s="51"/>
      <c r="DE54" s="51"/>
    </row>
    <row r="55" spans="1:109" s="16" customFormat="1" x14ac:dyDescent="0.25">
      <c r="A55" s="16">
        <v>49</v>
      </c>
      <c r="B55" s="59">
        <f t="shared" si="79"/>
        <v>2</v>
      </c>
      <c r="C55" s="59" t="str">
        <f t="shared" si="72"/>
        <v/>
      </c>
      <c r="D55" s="66">
        <v>0</v>
      </c>
      <c r="E55" s="65">
        <f t="shared" si="73"/>
        <v>0</v>
      </c>
      <c r="F55" s="58">
        <f t="shared" si="117"/>
        <v>0</v>
      </c>
      <c r="G55" s="58">
        <f t="shared" si="95"/>
        <v>0</v>
      </c>
      <c r="H55" s="58" t="str">
        <f t="shared" si="115"/>
        <v/>
      </c>
      <c r="I55" s="58" t="str">
        <f t="shared" si="115"/>
        <v/>
      </c>
      <c r="J55" s="58" t="str">
        <f t="shared" si="115"/>
        <v/>
      </c>
      <c r="K55" s="58" t="str">
        <f t="shared" si="115"/>
        <v/>
      </c>
      <c r="L55" s="58" t="str">
        <f t="shared" si="115"/>
        <v/>
      </c>
      <c r="M55" s="58" t="str">
        <f t="shared" si="115"/>
        <v/>
      </c>
      <c r="N55" s="58" t="str">
        <f t="shared" si="115"/>
        <v/>
      </c>
      <c r="O55" s="58" t="str">
        <f t="shared" si="115"/>
        <v/>
      </c>
      <c r="P55" s="58" t="str">
        <f t="shared" si="115"/>
        <v/>
      </c>
      <c r="Q55" s="58" t="str">
        <f t="shared" si="115"/>
        <v/>
      </c>
      <c r="R55" s="58" t="str">
        <f t="shared" si="116"/>
        <v/>
      </c>
      <c r="S55" s="58" t="str">
        <f t="shared" si="116"/>
        <v/>
      </c>
      <c r="T55" s="58" t="str">
        <f t="shared" si="116"/>
        <v/>
      </c>
      <c r="U55" s="58" t="str">
        <f t="shared" si="116"/>
        <v/>
      </c>
      <c r="V55" s="58" t="str">
        <f t="shared" si="116"/>
        <v/>
      </c>
      <c r="W55" s="58" t="str">
        <f t="shared" si="116"/>
        <v/>
      </c>
      <c r="X55" s="58" t="str">
        <f t="shared" si="116"/>
        <v/>
      </c>
      <c r="Y55" s="58" t="str">
        <f t="shared" si="116"/>
        <v/>
      </c>
      <c r="Z55" s="58" t="str">
        <f t="shared" si="116"/>
        <v/>
      </c>
      <c r="AA55" s="58" t="str">
        <f t="shared" si="116"/>
        <v/>
      </c>
      <c r="AB55" s="68">
        <f t="shared" si="96"/>
        <v>0</v>
      </c>
      <c r="AC55" s="58">
        <f t="shared" ca="1" si="97"/>
        <v>137</v>
      </c>
      <c r="AD55" s="134">
        <f t="shared" ca="1" si="114"/>
        <v>-34.355220152928531</v>
      </c>
      <c r="AE55" s="130">
        <f t="shared" ca="1" si="114"/>
        <v>-39.288593351184119</v>
      </c>
      <c r="AF55" s="130">
        <f t="shared" ca="1" si="114"/>
        <v>-39.921077094550213</v>
      </c>
      <c r="AG55" s="130">
        <f t="shared" ca="1" si="114"/>
        <v>-40.237318966233268</v>
      </c>
      <c r="AH55" s="135">
        <f t="shared" ca="1" si="114"/>
        <v>-40.490312463579713</v>
      </c>
      <c r="AI55" s="122">
        <f t="shared" si="98"/>
        <v>168.47815753734685</v>
      </c>
      <c r="AJ55" s="16">
        <v>69</v>
      </c>
      <c r="AK55" s="16">
        <f t="shared" si="99"/>
        <v>14</v>
      </c>
      <c r="AL55" s="122">
        <f t="shared" si="100"/>
        <v>223.47815753734685</v>
      </c>
      <c r="AM55" s="122">
        <f t="shared" si="101"/>
        <v>0</v>
      </c>
      <c r="AN55" s="122">
        <f t="shared" si="102"/>
        <v>2.2714350384789395</v>
      </c>
      <c r="AO55" s="122">
        <f t="shared" si="103"/>
        <v>0.87464916251697966</v>
      </c>
      <c r="AP55" s="122">
        <f t="shared" si="104"/>
        <v>6.6752376641014521</v>
      </c>
      <c r="AQ55" s="122">
        <f t="shared" si="105"/>
        <v>2.0345857854232525</v>
      </c>
      <c r="AR55" s="122">
        <f t="shared" si="106"/>
        <v>10.538988229968304</v>
      </c>
      <c r="AS55" s="122">
        <f t="shared" si="107"/>
        <v>0</v>
      </c>
      <c r="AT55" s="122">
        <f t="shared" si="108"/>
        <v>3.5872453598913729</v>
      </c>
      <c r="AU55" s="122">
        <f t="shared" si="109"/>
        <v>4.4491738343141565</v>
      </c>
      <c r="AV55" s="59">
        <f t="shared" ca="1" si="63"/>
        <v>-34.228723404255312</v>
      </c>
      <c r="AW55" s="16">
        <f>IF(AND('User Input'!$G$6=1,OR(HOUR(Model!BK55)=8,HOUR(Model!BK55)=9)),10,IF(AND('User Input'!$G$6=2,HOUR(Model!BK55)=6),10,0))</f>
        <v>10</v>
      </c>
      <c r="AX55" s="69">
        <f>IF('User Input'!$G$11=4,(Model!DA55-Model!$DA$4)*50,0)+IF('User Input'!$G$11=3,(Model!CV55-Model!$CV$4)*50,0)+IF('User Input'!$G$11=2,(Model!CW55-Model!$CW$4)*50,0)+IF('User Input'!$G$11=1,(Model!CX55-Model!$CX$4)*-25+(Model!CY55-Model!$CY$4)*-25,0)</f>
        <v>-44.228723404255312</v>
      </c>
      <c r="AY55" s="16">
        <f>IF(AND('User Input'!$G$19=0,Model!BG55="M"),-1000,0)+IF(AND('User Input'!$G$20=0,Model!BG55="T"),-1000,0)+IF(AND('User Input'!$G$21=0,OR(Model!BG55="W",BH55="W")),-1000,0)+IF(AND('User Input'!$G$22=0,OR(Model!BG55="R",BH55="R")),-1000,0)</f>
        <v>0</v>
      </c>
      <c r="AZ55" s="16">
        <f ca="1">IF('User Input'!$G$26="NA",0,OFFSET(Model!BN55,1,'User Input'!$G$26)*50)</f>
        <v>0</v>
      </c>
      <c r="BA55" s="16">
        <f ca="1">IF('User Input'!$G$27="NA",0,OFFSET(Model!BN55,1,'User Input'!$G$27)*50)</f>
        <v>0</v>
      </c>
      <c r="BB55" s="14" t="s">
        <v>802</v>
      </c>
      <c r="BC55" s="14" t="s">
        <v>73</v>
      </c>
      <c r="BD55" s="14">
        <f>VLOOKUP(BB55,Size!$A$1:$D$397,4,TRUE)</f>
        <v>69</v>
      </c>
      <c r="BE55" s="14" t="s">
        <v>987</v>
      </c>
      <c r="BF55" s="14">
        <f t="shared" si="84"/>
        <v>1</v>
      </c>
      <c r="BG55" s="15" t="str">
        <f t="shared" si="85"/>
        <v>W</v>
      </c>
      <c r="BH55" s="15" t="str">
        <f t="shared" si="86"/>
        <v/>
      </c>
      <c r="BI55" s="14" t="s">
        <v>970</v>
      </c>
      <c r="BJ55" s="14">
        <f t="shared" si="87"/>
        <v>5</v>
      </c>
      <c r="BK55" s="123" t="str">
        <f t="shared" si="75"/>
        <v>6:00</v>
      </c>
      <c r="BL55" s="14" t="str">
        <f t="shared" si="76"/>
        <v>9:00</v>
      </c>
      <c r="BM55" s="14" t="s">
        <v>891</v>
      </c>
      <c r="BN55" s="14" t="s">
        <v>803</v>
      </c>
      <c r="BO55" s="16">
        <f t="shared" si="110"/>
        <v>30</v>
      </c>
      <c r="BP55" s="16">
        <f t="shared" si="111"/>
        <v>0</v>
      </c>
      <c r="BQ55" s="58">
        <f t="shared" si="112"/>
        <v>5</v>
      </c>
      <c r="BR55" s="16">
        <f t="shared" si="113"/>
        <v>5</v>
      </c>
      <c r="BS55" s="16">
        <f t="shared" si="77"/>
        <v>35</v>
      </c>
      <c r="BT55" s="16">
        <f t="shared" si="78"/>
        <v>0</v>
      </c>
      <c r="BU55" s="14">
        <v>0</v>
      </c>
      <c r="BV55" s="14">
        <v>0</v>
      </c>
      <c r="BW55" s="14">
        <v>0</v>
      </c>
      <c r="BX55" s="14">
        <v>1</v>
      </c>
      <c r="BY55" s="14">
        <v>0</v>
      </c>
      <c r="BZ55" s="14">
        <v>0</v>
      </c>
      <c r="CA55" s="14">
        <v>0</v>
      </c>
      <c r="CB55" s="14">
        <v>0</v>
      </c>
      <c r="CC55" s="14">
        <v>1</v>
      </c>
      <c r="CD55" s="14">
        <v>1</v>
      </c>
      <c r="CE55" s="14">
        <v>0</v>
      </c>
      <c r="CF55" s="14">
        <v>0</v>
      </c>
      <c r="CG55" s="14">
        <v>0</v>
      </c>
      <c r="CH55" s="14">
        <v>0</v>
      </c>
      <c r="CI55" s="14">
        <v>0</v>
      </c>
      <c r="CJ55" s="14">
        <v>0</v>
      </c>
      <c r="CK55" s="14">
        <v>0</v>
      </c>
      <c r="CL55" s="14">
        <v>0</v>
      </c>
      <c r="CM55" s="14">
        <v>0</v>
      </c>
      <c r="CN55" s="14">
        <v>0</v>
      </c>
      <c r="CO55" s="14">
        <v>0</v>
      </c>
      <c r="CP55" s="14">
        <v>0</v>
      </c>
      <c r="CQ55" s="14">
        <v>0</v>
      </c>
      <c r="CR55" s="17"/>
      <c r="CS55" s="51">
        <v>0</v>
      </c>
      <c r="CT55" s="51">
        <v>6.8</v>
      </c>
      <c r="CU55" s="51">
        <v>6.4</v>
      </c>
      <c r="CV55" s="51">
        <v>6.6</v>
      </c>
      <c r="CW55" s="51">
        <v>6.5</v>
      </c>
      <c r="CX55" s="51">
        <v>6.8</v>
      </c>
      <c r="CY55" s="51">
        <v>1.4</v>
      </c>
      <c r="CZ55" s="51">
        <v>6.6</v>
      </c>
      <c r="DA55" s="51">
        <v>6.6</v>
      </c>
      <c r="DC55" s="51"/>
      <c r="DD55" s="51"/>
      <c r="DE55" s="51"/>
    </row>
    <row r="56" spans="1:109" s="16" customFormat="1" x14ac:dyDescent="0.25">
      <c r="A56" s="16">
        <v>50</v>
      </c>
      <c r="B56" s="59">
        <f t="shared" si="79"/>
        <v>2</v>
      </c>
      <c r="C56" s="59" t="str">
        <f t="shared" si="72"/>
        <v/>
      </c>
      <c r="D56" s="66">
        <v>0</v>
      </c>
      <c r="E56" s="65">
        <f t="shared" si="73"/>
        <v>0</v>
      </c>
      <c r="F56" s="58">
        <f t="shared" si="117"/>
        <v>0</v>
      </c>
      <c r="G56" s="58">
        <f t="shared" si="95"/>
        <v>0</v>
      </c>
      <c r="H56" s="58" t="str">
        <f t="shared" si="115"/>
        <v/>
      </c>
      <c r="I56" s="58" t="str">
        <f t="shared" si="115"/>
        <v/>
      </c>
      <c r="J56" s="58" t="str">
        <f t="shared" si="115"/>
        <v/>
      </c>
      <c r="K56" s="58" t="str">
        <f t="shared" si="115"/>
        <v/>
      </c>
      <c r="L56" s="58" t="str">
        <f t="shared" si="115"/>
        <v/>
      </c>
      <c r="M56" s="58" t="str">
        <f t="shared" si="115"/>
        <v/>
      </c>
      <c r="N56" s="58" t="str">
        <f t="shared" si="115"/>
        <v/>
      </c>
      <c r="O56" s="58" t="str">
        <f t="shared" si="115"/>
        <v/>
      </c>
      <c r="P56" s="58" t="str">
        <f t="shared" si="115"/>
        <v/>
      </c>
      <c r="Q56" s="58" t="str">
        <f t="shared" si="115"/>
        <v/>
      </c>
      <c r="R56" s="58" t="str">
        <f t="shared" si="116"/>
        <v/>
      </c>
      <c r="S56" s="58" t="str">
        <f t="shared" si="116"/>
        <v/>
      </c>
      <c r="T56" s="58" t="str">
        <f t="shared" si="116"/>
        <v/>
      </c>
      <c r="U56" s="58" t="str">
        <f t="shared" si="116"/>
        <v/>
      </c>
      <c r="V56" s="58" t="str">
        <f t="shared" si="116"/>
        <v/>
      </c>
      <c r="W56" s="58" t="str">
        <f t="shared" si="116"/>
        <v/>
      </c>
      <c r="X56" s="58" t="str">
        <f t="shared" si="116"/>
        <v/>
      </c>
      <c r="Y56" s="58" t="str">
        <f t="shared" si="116"/>
        <v/>
      </c>
      <c r="Z56" s="58" t="str">
        <f t="shared" si="116"/>
        <v/>
      </c>
      <c r="AA56" s="58" t="str">
        <f t="shared" si="116"/>
        <v/>
      </c>
      <c r="AB56" s="68">
        <f t="shared" si="96"/>
        <v>0</v>
      </c>
      <c r="AC56" s="58">
        <f t="shared" ca="1" si="97"/>
        <v>112</v>
      </c>
      <c r="AD56" s="134">
        <f t="shared" ca="1" si="114"/>
        <v>8.2712765957446805</v>
      </c>
      <c r="AE56" s="130">
        <f t="shared" ca="1" si="114"/>
        <v>8.2712765957446805</v>
      </c>
      <c r="AF56" s="130">
        <f t="shared" ca="1" si="114"/>
        <v>8.2712765957446805</v>
      </c>
      <c r="AG56" s="130">
        <f t="shared" ca="1" si="114"/>
        <v>8.2712765957446805</v>
      </c>
      <c r="AH56" s="135">
        <f t="shared" ca="1" si="114"/>
        <v>8.2712765957446805</v>
      </c>
      <c r="AI56" s="122">
        <f t="shared" si="98"/>
        <v>50.672000905386824</v>
      </c>
      <c r="AJ56" s="16">
        <v>67</v>
      </c>
      <c r="AK56" s="16">
        <f t="shared" si="99"/>
        <v>14</v>
      </c>
      <c r="AL56" s="122">
        <f t="shared" si="100"/>
        <v>103.67200090538682</v>
      </c>
      <c r="AM56" s="122">
        <f t="shared" si="101"/>
        <v>0</v>
      </c>
      <c r="AN56" s="122">
        <f t="shared" si="102"/>
        <v>0.76505205975553858</v>
      </c>
      <c r="AO56" s="122">
        <f t="shared" si="103"/>
        <v>3.5491172476233639</v>
      </c>
      <c r="AP56" s="122">
        <f t="shared" si="104"/>
        <v>2.673110004526968</v>
      </c>
      <c r="AQ56" s="122">
        <f t="shared" si="105"/>
        <v>2.0345857854232525</v>
      </c>
      <c r="AR56" s="122">
        <f t="shared" si="106"/>
        <v>0.51345631507469347</v>
      </c>
      <c r="AS56" s="122">
        <f t="shared" si="107"/>
        <v>0.24789497510185537</v>
      </c>
      <c r="AT56" s="122">
        <f t="shared" si="108"/>
        <v>0.39575599818923446</v>
      </c>
      <c r="AU56" s="122">
        <f t="shared" si="109"/>
        <v>2.1810887279311886</v>
      </c>
      <c r="AV56" s="59">
        <f t="shared" ca="1" si="63"/>
        <v>8.2712765957446805</v>
      </c>
      <c r="AW56" s="16">
        <f>IF(AND('User Input'!$G$6=1,OR(HOUR(Model!BK56)=8,HOUR(Model!BK56)=9)),10,IF(AND('User Input'!$G$6=2,HOUR(Model!BK56)=6),10,0))</f>
        <v>10</v>
      </c>
      <c r="AX56" s="69">
        <f>IF('User Input'!$G$11=4,(Model!DA56-Model!$DA$4)*50,0)+IF('User Input'!$G$11=3,(Model!CV56-Model!$CV$4)*50,0)+IF('User Input'!$G$11=2,(Model!CW56-Model!$CW$4)*50,0)+IF('User Input'!$G$11=1,(Model!CX56-Model!$CX$4)*-25+(Model!CY56-Model!$CY$4)*-25,0)</f>
        <v>-1.7287234042553195</v>
      </c>
      <c r="AY56" s="16">
        <f>IF(AND('User Input'!$G$19=0,Model!BG56="M"),-1000,0)+IF(AND('User Input'!$G$20=0,Model!BG56="T"),-1000,0)+IF(AND('User Input'!$G$21=0,OR(Model!BG56="W",BH56="W")),-1000,0)+IF(AND('User Input'!$G$22=0,OR(Model!BG56="R",BH56="R")),-1000,0)</f>
        <v>0</v>
      </c>
      <c r="AZ56" s="16">
        <f ca="1">IF('User Input'!$G$26="NA",0,OFFSET(Model!BN56,1,'User Input'!$G$26)*50)</f>
        <v>0</v>
      </c>
      <c r="BA56" s="16">
        <f ca="1">IF('User Input'!$G$27="NA",0,OFFSET(Model!BN56,1,'User Input'!$G$27)*50)</f>
        <v>0</v>
      </c>
      <c r="BB56" s="14" t="s">
        <v>733</v>
      </c>
      <c r="BC56" s="14" t="s">
        <v>79</v>
      </c>
      <c r="BD56" s="14">
        <f>VLOOKUP(BB56,Size!$A$1:$D$397,4,TRUE)</f>
        <v>67</v>
      </c>
      <c r="BE56" s="14" t="s">
        <v>987</v>
      </c>
      <c r="BF56" s="14">
        <f t="shared" si="84"/>
        <v>1</v>
      </c>
      <c r="BG56" s="15" t="str">
        <f t="shared" si="85"/>
        <v>W</v>
      </c>
      <c r="BH56" s="15" t="str">
        <f t="shared" si="86"/>
        <v/>
      </c>
      <c r="BI56" s="14" t="s">
        <v>970</v>
      </c>
      <c r="BJ56" s="14">
        <f t="shared" si="87"/>
        <v>5</v>
      </c>
      <c r="BK56" s="123" t="str">
        <f t="shared" si="75"/>
        <v>6:00</v>
      </c>
      <c r="BL56" s="14" t="str">
        <f t="shared" si="76"/>
        <v>9:00</v>
      </c>
      <c r="BM56" s="14" t="s">
        <v>731</v>
      </c>
      <c r="BN56" s="14" t="s">
        <v>732</v>
      </c>
      <c r="BO56" s="16">
        <f t="shared" si="110"/>
        <v>30</v>
      </c>
      <c r="BP56" s="16">
        <f t="shared" si="111"/>
        <v>0</v>
      </c>
      <c r="BQ56" s="58">
        <f t="shared" si="112"/>
        <v>5</v>
      </c>
      <c r="BR56" s="16">
        <f t="shared" si="113"/>
        <v>5</v>
      </c>
      <c r="BS56" s="16">
        <f t="shared" si="77"/>
        <v>35</v>
      </c>
      <c r="BT56" s="16">
        <f t="shared" si="78"/>
        <v>0</v>
      </c>
      <c r="BU56" s="14">
        <v>0</v>
      </c>
      <c r="BV56" s="14">
        <v>0</v>
      </c>
      <c r="BW56" s="14">
        <v>0</v>
      </c>
      <c r="BX56" s="14">
        <v>1</v>
      </c>
      <c r="BY56" s="14">
        <v>0</v>
      </c>
      <c r="BZ56" s="14">
        <v>0</v>
      </c>
      <c r="CA56" s="14">
        <v>0</v>
      </c>
      <c r="CB56" s="14">
        <v>1</v>
      </c>
      <c r="CC56" s="14">
        <v>1</v>
      </c>
      <c r="CD56" s="14">
        <v>1</v>
      </c>
      <c r="CE56" s="14">
        <v>0</v>
      </c>
      <c r="CF56" s="14">
        <v>0</v>
      </c>
      <c r="CG56" s="14">
        <v>0</v>
      </c>
      <c r="CH56" s="14">
        <v>0</v>
      </c>
      <c r="CI56" s="14">
        <v>0</v>
      </c>
      <c r="CJ56" s="14">
        <v>0</v>
      </c>
      <c r="CK56" s="14">
        <v>0</v>
      </c>
      <c r="CL56" s="14">
        <v>0</v>
      </c>
      <c r="CM56" s="14">
        <v>0</v>
      </c>
      <c r="CN56" s="14">
        <v>0</v>
      </c>
      <c r="CO56" s="14">
        <v>0</v>
      </c>
      <c r="CP56" s="14">
        <v>0</v>
      </c>
      <c r="CQ56" s="14">
        <v>0</v>
      </c>
      <c r="CR56" s="17"/>
      <c r="CS56" s="51">
        <v>3.4</v>
      </c>
      <c r="CT56" s="51">
        <v>6.6</v>
      </c>
      <c r="CU56" s="51">
        <v>6.7</v>
      </c>
      <c r="CV56" s="51">
        <v>6.3</v>
      </c>
      <c r="CW56" s="51">
        <v>6.5</v>
      </c>
      <c r="CX56" s="51">
        <v>6</v>
      </c>
      <c r="CY56" s="51">
        <v>0.5</v>
      </c>
      <c r="CZ56" s="51">
        <v>6.2</v>
      </c>
      <c r="DA56" s="51">
        <v>6.4</v>
      </c>
      <c r="DC56" s="51"/>
      <c r="DD56" s="51"/>
      <c r="DE56" s="51"/>
    </row>
    <row r="57" spans="1:109" s="16" customFormat="1" x14ac:dyDescent="0.25">
      <c r="A57" s="16">
        <v>51</v>
      </c>
      <c r="B57" s="59">
        <f t="shared" si="79"/>
        <v>2</v>
      </c>
      <c r="C57" s="59" t="str">
        <f t="shared" si="72"/>
        <v/>
      </c>
      <c r="D57" s="66">
        <v>0</v>
      </c>
      <c r="E57" s="65">
        <f t="shared" si="73"/>
        <v>0</v>
      </c>
      <c r="F57" s="58">
        <f t="shared" si="117"/>
        <v>0</v>
      </c>
      <c r="G57" s="58">
        <f t="shared" si="95"/>
        <v>0</v>
      </c>
      <c r="H57" s="58" t="str">
        <f t="shared" ref="H57:Q66" si="118">IF(OR($F57=H$6,$G57=H$6),$BB57,"")</f>
        <v/>
      </c>
      <c r="I57" s="58" t="str">
        <f t="shared" si="118"/>
        <v/>
      </c>
      <c r="J57" s="58" t="str">
        <f t="shared" si="118"/>
        <v/>
      </c>
      <c r="K57" s="58" t="str">
        <f t="shared" si="118"/>
        <v/>
      </c>
      <c r="L57" s="58" t="str">
        <f t="shared" si="118"/>
        <v/>
      </c>
      <c r="M57" s="58" t="str">
        <f t="shared" si="118"/>
        <v/>
      </c>
      <c r="N57" s="58" t="str">
        <f t="shared" si="118"/>
        <v/>
      </c>
      <c r="O57" s="58" t="str">
        <f t="shared" si="118"/>
        <v/>
      </c>
      <c r="P57" s="58" t="str">
        <f t="shared" si="118"/>
        <v/>
      </c>
      <c r="Q57" s="58" t="str">
        <f t="shared" si="118"/>
        <v/>
      </c>
      <c r="R57" s="58" t="str">
        <f t="shared" ref="R57:AA66" si="119">IF(OR($F57=R$6,$G57=R$6),$BB57,"")</f>
        <v/>
      </c>
      <c r="S57" s="58" t="str">
        <f t="shared" si="119"/>
        <v/>
      </c>
      <c r="T57" s="58" t="str">
        <f t="shared" si="119"/>
        <v/>
      </c>
      <c r="U57" s="58" t="str">
        <f t="shared" si="119"/>
        <v/>
      </c>
      <c r="V57" s="58" t="str">
        <f t="shared" si="119"/>
        <v/>
      </c>
      <c r="W57" s="58" t="str">
        <f t="shared" si="119"/>
        <v/>
      </c>
      <c r="X57" s="58" t="str">
        <f t="shared" si="119"/>
        <v/>
      </c>
      <c r="Y57" s="58" t="str">
        <f t="shared" si="119"/>
        <v/>
      </c>
      <c r="Z57" s="58" t="str">
        <f t="shared" si="119"/>
        <v/>
      </c>
      <c r="AA57" s="58" t="str">
        <f t="shared" si="119"/>
        <v/>
      </c>
      <c r="AB57" s="68">
        <f t="shared" si="96"/>
        <v>0</v>
      </c>
      <c r="AC57" s="58">
        <f t="shared" ca="1" si="97"/>
        <v>105</v>
      </c>
      <c r="AD57" s="134">
        <f t="shared" ca="1" si="114"/>
        <v>10.771276595744689</v>
      </c>
      <c r="AE57" s="130">
        <f t="shared" ca="1" si="114"/>
        <v>10.771276595744689</v>
      </c>
      <c r="AF57" s="130">
        <f t="shared" ca="1" si="114"/>
        <v>10.771276595744689</v>
      </c>
      <c r="AG57" s="130">
        <f t="shared" ca="1" si="114"/>
        <v>10.771276595744689</v>
      </c>
      <c r="AH57" s="135">
        <f t="shared" ca="1" si="114"/>
        <v>10.771276595744689</v>
      </c>
      <c r="AI57" s="122">
        <f t="shared" si="98"/>
        <v>-1.9111588954277821</v>
      </c>
      <c r="AJ57" s="16">
        <v>36</v>
      </c>
      <c r="AK57" s="16">
        <f t="shared" si="99"/>
        <v>14</v>
      </c>
      <c r="AL57" s="122">
        <f t="shared" si="100"/>
        <v>20.088841104572218</v>
      </c>
      <c r="AM57" s="122">
        <f t="shared" si="101"/>
        <v>0</v>
      </c>
      <c r="AN57" s="122">
        <f t="shared" si="102"/>
        <v>0</v>
      </c>
      <c r="AO57" s="122">
        <f t="shared" si="103"/>
        <v>0</v>
      </c>
      <c r="AP57" s="122">
        <f t="shared" si="104"/>
        <v>0</v>
      </c>
      <c r="AQ57" s="122">
        <f t="shared" si="105"/>
        <v>0</v>
      </c>
      <c r="AR57" s="122">
        <f t="shared" si="106"/>
        <v>1.066647804436393</v>
      </c>
      <c r="AS57" s="122">
        <f t="shared" si="107"/>
        <v>1.277682209144408</v>
      </c>
      <c r="AT57" s="122">
        <f t="shared" si="108"/>
        <v>0.39575599818923446</v>
      </c>
      <c r="AU57" s="122">
        <f t="shared" si="109"/>
        <v>0</v>
      </c>
      <c r="AV57" s="59">
        <f t="shared" ca="1" si="63"/>
        <v>10.771276595744689</v>
      </c>
      <c r="AW57" s="16">
        <f>IF(AND('User Input'!$G$6=1,OR(HOUR(Model!BK57)=8,HOUR(Model!BK57)=9)),10,IF(AND('User Input'!$G$6=2,HOUR(Model!BK57)=6),10,0))</f>
        <v>10</v>
      </c>
      <c r="AX57" s="69">
        <f>IF('User Input'!$G$11=4,(Model!DA57-Model!$DA$4)*50,0)+IF('User Input'!$G$11=3,(Model!CV57-Model!$CV$4)*50,0)+IF('User Input'!$G$11=2,(Model!CW57-Model!$CW$4)*50,0)+IF('User Input'!$G$11=1,(Model!CX57-Model!$CX$4)*-25+(Model!CY57-Model!$CY$4)*-25,0)</f>
        <v>0.77127659574468943</v>
      </c>
      <c r="AY57" s="16">
        <f>IF(AND('User Input'!$G$19=0,Model!BG57="M"),-1000,0)+IF(AND('User Input'!$G$20=0,Model!BG57="T"),-1000,0)+IF(AND('User Input'!$G$21=0,OR(Model!BG57="W",BH57="W")),-1000,0)+IF(AND('User Input'!$G$22=0,OR(Model!BG57="R",BH57="R")),-1000,0)</f>
        <v>0</v>
      </c>
      <c r="AZ57" s="16">
        <f ca="1">IF('User Input'!$G$26="NA",0,OFFSET(Model!BN57,1,'User Input'!$G$26)*50)</f>
        <v>0</v>
      </c>
      <c r="BA57" s="16">
        <f ca="1">IF('User Input'!$G$27="NA",0,OFFSET(Model!BN57,1,'User Input'!$G$27)*50)</f>
        <v>0</v>
      </c>
      <c r="BB57" s="14" t="s">
        <v>671</v>
      </c>
      <c r="BC57" s="14" t="s">
        <v>81</v>
      </c>
      <c r="BD57" s="14">
        <f>VLOOKUP(BB57,Size!$A$1:$D$397,4,TRUE)</f>
        <v>36</v>
      </c>
      <c r="BE57" s="14" t="s">
        <v>987</v>
      </c>
      <c r="BF57" s="14">
        <f t="shared" si="84"/>
        <v>1</v>
      </c>
      <c r="BG57" s="15" t="str">
        <f t="shared" si="85"/>
        <v>W</v>
      </c>
      <c r="BH57" s="15" t="str">
        <f t="shared" si="86"/>
        <v/>
      </c>
      <c r="BI57" s="14" t="s">
        <v>970</v>
      </c>
      <c r="BJ57" s="14">
        <f t="shared" si="87"/>
        <v>5</v>
      </c>
      <c r="BK57" s="123" t="str">
        <f t="shared" si="75"/>
        <v>6:00</v>
      </c>
      <c r="BL57" s="14" t="str">
        <f t="shared" si="76"/>
        <v>9:00</v>
      </c>
      <c r="BM57" s="14" t="s">
        <v>672</v>
      </c>
      <c r="BN57" s="14" t="s">
        <v>673</v>
      </c>
      <c r="BO57" s="16">
        <f t="shared" si="110"/>
        <v>30</v>
      </c>
      <c r="BP57" s="16">
        <f t="shared" si="111"/>
        <v>0</v>
      </c>
      <c r="BQ57" s="58">
        <f t="shared" si="112"/>
        <v>5</v>
      </c>
      <c r="BR57" s="16">
        <f t="shared" si="113"/>
        <v>5</v>
      </c>
      <c r="BS57" s="16">
        <f t="shared" si="77"/>
        <v>35</v>
      </c>
      <c r="BT57" s="16">
        <f t="shared" si="78"/>
        <v>0</v>
      </c>
      <c r="BU57" s="14">
        <v>0</v>
      </c>
      <c r="BV57" s="14">
        <v>0</v>
      </c>
      <c r="BW57" s="14">
        <v>0</v>
      </c>
      <c r="BX57" s="14">
        <v>0</v>
      </c>
      <c r="BY57" s="14">
        <v>0</v>
      </c>
      <c r="BZ57" s="14">
        <v>0</v>
      </c>
      <c r="CA57" s="14">
        <v>0</v>
      </c>
      <c r="CB57" s="14">
        <v>0</v>
      </c>
      <c r="CC57" s="14">
        <v>1</v>
      </c>
      <c r="CD57" s="14">
        <v>1</v>
      </c>
      <c r="CE57" s="14">
        <v>0</v>
      </c>
      <c r="CF57" s="14">
        <v>1</v>
      </c>
      <c r="CG57" s="14">
        <v>0</v>
      </c>
      <c r="CH57" s="14">
        <v>0</v>
      </c>
      <c r="CI57" s="14">
        <v>0</v>
      </c>
      <c r="CJ57" s="14">
        <v>0</v>
      </c>
      <c r="CK57" s="14">
        <v>0</v>
      </c>
      <c r="CL57" s="14">
        <v>0</v>
      </c>
      <c r="CM57" s="14">
        <v>0</v>
      </c>
      <c r="CN57" s="14">
        <v>0</v>
      </c>
      <c r="CO57" s="14">
        <v>0</v>
      </c>
      <c r="CP57" s="14">
        <v>0</v>
      </c>
      <c r="CQ57" s="14">
        <v>0</v>
      </c>
      <c r="CR57" s="17"/>
      <c r="CS57" s="51">
        <v>3.3</v>
      </c>
      <c r="CT57" s="51">
        <v>6.3</v>
      </c>
      <c r="CU57" s="51">
        <v>5.8</v>
      </c>
      <c r="CV57" s="51">
        <v>5.7</v>
      </c>
      <c r="CW57" s="51">
        <v>5.8</v>
      </c>
      <c r="CX57" s="51">
        <v>6.1</v>
      </c>
      <c r="CY57" s="51">
        <v>0.3</v>
      </c>
      <c r="CZ57" s="51">
        <v>6.2</v>
      </c>
      <c r="DA57" s="51">
        <v>5.8</v>
      </c>
    </row>
    <row r="58" spans="1:109" s="16" customFormat="1" x14ac:dyDescent="0.25">
      <c r="A58" s="16">
        <v>52</v>
      </c>
      <c r="B58" s="59">
        <f t="shared" si="79"/>
        <v>2</v>
      </c>
      <c r="C58" s="59" t="str">
        <f t="shared" si="72"/>
        <v/>
      </c>
      <c r="D58" s="66">
        <v>0</v>
      </c>
      <c r="E58" s="65">
        <f t="shared" si="73"/>
        <v>0</v>
      </c>
      <c r="F58" s="58">
        <f t="shared" si="117"/>
        <v>0</v>
      </c>
      <c r="G58" s="58">
        <f t="shared" si="95"/>
        <v>0</v>
      </c>
      <c r="H58" s="58" t="str">
        <f t="shared" si="118"/>
        <v/>
      </c>
      <c r="I58" s="58" t="str">
        <f t="shared" si="118"/>
        <v/>
      </c>
      <c r="J58" s="58" t="str">
        <f t="shared" si="118"/>
        <v/>
      </c>
      <c r="K58" s="58" t="str">
        <f t="shared" si="118"/>
        <v/>
      </c>
      <c r="L58" s="58" t="str">
        <f t="shared" si="118"/>
        <v/>
      </c>
      <c r="M58" s="58" t="str">
        <f t="shared" si="118"/>
        <v/>
      </c>
      <c r="N58" s="58" t="str">
        <f t="shared" si="118"/>
        <v/>
      </c>
      <c r="O58" s="58" t="str">
        <f t="shared" si="118"/>
        <v/>
      </c>
      <c r="P58" s="58" t="str">
        <f t="shared" si="118"/>
        <v/>
      </c>
      <c r="Q58" s="58" t="str">
        <f t="shared" si="118"/>
        <v/>
      </c>
      <c r="R58" s="58" t="str">
        <f t="shared" si="119"/>
        <v/>
      </c>
      <c r="S58" s="58" t="str">
        <f t="shared" si="119"/>
        <v/>
      </c>
      <c r="T58" s="58" t="str">
        <f t="shared" si="119"/>
        <v/>
      </c>
      <c r="U58" s="58" t="str">
        <f t="shared" si="119"/>
        <v/>
      </c>
      <c r="V58" s="58" t="str">
        <f t="shared" si="119"/>
        <v/>
      </c>
      <c r="W58" s="58" t="str">
        <f t="shared" si="119"/>
        <v/>
      </c>
      <c r="X58" s="58" t="str">
        <f t="shared" si="119"/>
        <v/>
      </c>
      <c r="Y58" s="58" t="str">
        <f t="shared" si="119"/>
        <v/>
      </c>
      <c r="Z58" s="58" t="str">
        <f t="shared" si="119"/>
        <v/>
      </c>
      <c r="AA58" s="58" t="str">
        <f t="shared" si="119"/>
        <v/>
      </c>
      <c r="AB58" s="68">
        <f t="shared" si="96"/>
        <v>0</v>
      </c>
      <c r="AC58" s="58">
        <f t="shared" ca="1" si="97"/>
        <v>126</v>
      </c>
      <c r="AD58" s="134">
        <f t="shared" ca="1" si="114"/>
        <v>-9.2287234042553123</v>
      </c>
      <c r="AE58" s="130">
        <f t="shared" ca="1" si="114"/>
        <v>-9.2287234042553123</v>
      </c>
      <c r="AF58" s="130">
        <f t="shared" ca="1" si="114"/>
        <v>-9.2287234042553123</v>
      </c>
      <c r="AG58" s="130">
        <f t="shared" ca="1" si="114"/>
        <v>-9.2287234042553123</v>
      </c>
      <c r="AH58" s="135">
        <f t="shared" ca="1" si="114"/>
        <v>-9.2287234042553123</v>
      </c>
      <c r="AI58" s="122">
        <f t="shared" si="98"/>
        <v>7.0316659121773313</v>
      </c>
      <c r="AJ58" s="16">
        <v>50</v>
      </c>
      <c r="AK58" s="16">
        <f t="shared" si="99"/>
        <v>14</v>
      </c>
      <c r="AL58" s="122">
        <f t="shared" si="100"/>
        <v>43.031665912177331</v>
      </c>
      <c r="AM58" s="122">
        <f t="shared" si="101"/>
        <v>0.65187867813490685</v>
      </c>
      <c r="AN58" s="122">
        <f t="shared" si="102"/>
        <v>4.5778180172023424</v>
      </c>
      <c r="AO58" s="122">
        <f t="shared" si="103"/>
        <v>1.5661385242191057</v>
      </c>
      <c r="AP58" s="122">
        <f t="shared" si="104"/>
        <v>0.47098234495248159</v>
      </c>
      <c r="AQ58" s="122">
        <f t="shared" si="105"/>
        <v>0.22820280669985935</v>
      </c>
      <c r="AR58" s="122">
        <f t="shared" si="106"/>
        <v>7.0733363512899758E-3</v>
      </c>
      <c r="AS58" s="122">
        <f t="shared" si="107"/>
        <v>0</v>
      </c>
      <c r="AT58" s="122">
        <f t="shared" si="108"/>
        <v>0.39575599818923446</v>
      </c>
      <c r="AU58" s="122">
        <f t="shared" si="109"/>
        <v>1.3470461747396956</v>
      </c>
      <c r="AV58" s="59">
        <f t="shared" ca="1" si="63"/>
        <v>-9.2287234042553123</v>
      </c>
      <c r="AW58" s="16">
        <f>IF(AND('User Input'!$G$6=1,OR(HOUR(Model!BK58)=8,HOUR(Model!BK58)=9)),10,IF(AND('User Input'!$G$6=2,HOUR(Model!BK58)=6),10,0))</f>
        <v>10</v>
      </c>
      <c r="AX58" s="69">
        <f>IF('User Input'!$G$11=4,(Model!DA58-Model!$DA$4)*50,0)+IF('User Input'!$G$11=3,(Model!CV58-Model!$CV$4)*50,0)+IF('User Input'!$G$11=2,(Model!CW58-Model!$CW$4)*50,0)+IF('User Input'!$G$11=1,(Model!CX58-Model!$CX$4)*-25+(Model!CY58-Model!$CY$4)*-25,0)</f>
        <v>-19.228723404255312</v>
      </c>
      <c r="AY58" s="16">
        <f>IF(AND('User Input'!$G$19=0,Model!BG58="M"),-1000,0)+IF(AND('User Input'!$G$20=0,Model!BG58="T"),-1000,0)+IF(AND('User Input'!$G$21=0,OR(Model!BG58="W",BH58="W")),-1000,0)+IF(AND('User Input'!$G$22=0,OR(Model!BG58="R",BH58="R")),-1000,0)</f>
        <v>0</v>
      </c>
      <c r="AZ58" s="16">
        <f ca="1">IF('User Input'!$G$26="NA",0,OFFSET(Model!BN58,1,'User Input'!$G$26)*50)</f>
        <v>0</v>
      </c>
      <c r="BA58" s="16">
        <f ca="1">IF('User Input'!$G$27="NA",0,OFFSET(Model!BN58,1,'User Input'!$G$27)*50)</f>
        <v>0</v>
      </c>
      <c r="BB58" s="14" t="s">
        <v>878</v>
      </c>
      <c r="BC58" s="14" t="s">
        <v>86</v>
      </c>
      <c r="BD58" s="14">
        <f>VLOOKUP(BB58,Size!$A$1:$D$397,4,TRUE)</f>
        <v>50</v>
      </c>
      <c r="BE58" s="14" t="s">
        <v>987</v>
      </c>
      <c r="BF58" s="14">
        <f t="shared" si="84"/>
        <v>1</v>
      </c>
      <c r="BG58" s="15" t="str">
        <f t="shared" si="85"/>
        <v>W</v>
      </c>
      <c r="BH58" s="15" t="str">
        <f t="shared" si="86"/>
        <v/>
      </c>
      <c r="BI58" s="14" t="s">
        <v>970</v>
      </c>
      <c r="BJ58" s="14">
        <f t="shared" si="87"/>
        <v>5</v>
      </c>
      <c r="BK58" s="123" t="str">
        <f t="shared" si="75"/>
        <v>6:00</v>
      </c>
      <c r="BL58" s="14" t="str">
        <f t="shared" si="76"/>
        <v>9:00</v>
      </c>
      <c r="BM58" s="14" t="s">
        <v>879</v>
      </c>
      <c r="BN58" s="14" t="s">
        <v>880</v>
      </c>
      <c r="BO58" s="16">
        <f t="shared" si="110"/>
        <v>30</v>
      </c>
      <c r="BP58" s="16">
        <f t="shared" si="111"/>
        <v>0</v>
      </c>
      <c r="BQ58" s="58">
        <f t="shared" si="112"/>
        <v>5</v>
      </c>
      <c r="BR58" s="16">
        <f t="shared" si="113"/>
        <v>5</v>
      </c>
      <c r="BS58" s="16">
        <f t="shared" si="77"/>
        <v>35</v>
      </c>
      <c r="BT58" s="16">
        <f t="shared" si="78"/>
        <v>0</v>
      </c>
      <c r="BU58" s="14">
        <v>0</v>
      </c>
      <c r="BV58" s="14">
        <v>0</v>
      </c>
      <c r="BW58" s="14">
        <v>0</v>
      </c>
      <c r="BX58" s="14">
        <v>0</v>
      </c>
      <c r="BY58" s="14">
        <v>0</v>
      </c>
      <c r="BZ58" s="14">
        <v>0</v>
      </c>
      <c r="CA58" s="14">
        <v>0</v>
      </c>
      <c r="CB58" s="14">
        <v>0</v>
      </c>
      <c r="CC58" s="14">
        <v>0</v>
      </c>
      <c r="CD58" s="14">
        <v>0</v>
      </c>
      <c r="CE58" s="14">
        <v>0</v>
      </c>
      <c r="CF58" s="14">
        <v>1</v>
      </c>
      <c r="CG58" s="14">
        <v>0</v>
      </c>
      <c r="CH58" s="14">
        <v>0</v>
      </c>
      <c r="CI58" s="14">
        <v>0</v>
      </c>
      <c r="CJ58" s="14">
        <v>0</v>
      </c>
      <c r="CK58" s="14">
        <v>1</v>
      </c>
      <c r="CL58" s="14">
        <v>0</v>
      </c>
      <c r="CM58" s="14">
        <v>0</v>
      </c>
      <c r="CN58" s="14">
        <v>0</v>
      </c>
      <c r="CO58" s="14">
        <v>0</v>
      </c>
      <c r="CP58" s="14">
        <v>1</v>
      </c>
      <c r="CQ58" s="14">
        <v>1</v>
      </c>
      <c r="CR58" s="17"/>
      <c r="CS58" s="51">
        <v>3.7</v>
      </c>
      <c r="CT58" s="51">
        <v>7</v>
      </c>
      <c r="CU58" s="51">
        <v>6.5</v>
      </c>
      <c r="CV58" s="51">
        <v>6</v>
      </c>
      <c r="CW58" s="51">
        <v>6.2</v>
      </c>
      <c r="CX58" s="51">
        <v>5.8</v>
      </c>
      <c r="CY58" s="51">
        <v>1.4</v>
      </c>
      <c r="CZ58" s="51">
        <v>6.2</v>
      </c>
      <c r="DA58" s="51">
        <v>6.3</v>
      </c>
    </row>
    <row r="59" spans="1:109" s="16" customFormat="1" x14ac:dyDescent="0.25">
      <c r="A59" s="16">
        <v>53</v>
      </c>
      <c r="B59" s="59">
        <f t="shared" si="79"/>
        <v>2</v>
      </c>
      <c r="C59" s="59" t="str">
        <f t="shared" si="72"/>
        <v/>
      </c>
      <c r="D59" s="66">
        <v>0</v>
      </c>
      <c r="E59" s="65">
        <f t="shared" si="73"/>
        <v>0</v>
      </c>
      <c r="F59" s="58">
        <f t="shared" si="117"/>
        <v>0</v>
      </c>
      <c r="G59" s="58">
        <f t="shared" si="95"/>
        <v>0</v>
      </c>
      <c r="H59" s="58" t="str">
        <f t="shared" si="118"/>
        <v/>
      </c>
      <c r="I59" s="58" t="str">
        <f t="shared" si="118"/>
        <v/>
      </c>
      <c r="J59" s="58" t="str">
        <f t="shared" si="118"/>
        <v/>
      </c>
      <c r="K59" s="58" t="str">
        <f t="shared" si="118"/>
        <v/>
      </c>
      <c r="L59" s="58" t="str">
        <f t="shared" si="118"/>
        <v/>
      </c>
      <c r="M59" s="58" t="str">
        <f t="shared" si="118"/>
        <v/>
      </c>
      <c r="N59" s="58" t="str">
        <f t="shared" si="118"/>
        <v/>
      </c>
      <c r="O59" s="58" t="str">
        <f t="shared" si="118"/>
        <v/>
      </c>
      <c r="P59" s="58" t="str">
        <f t="shared" si="118"/>
        <v/>
      </c>
      <c r="Q59" s="58" t="str">
        <f t="shared" si="118"/>
        <v/>
      </c>
      <c r="R59" s="58" t="str">
        <f t="shared" si="119"/>
        <v/>
      </c>
      <c r="S59" s="58" t="str">
        <f t="shared" si="119"/>
        <v/>
      </c>
      <c r="T59" s="58" t="str">
        <f t="shared" si="119"/>
        <v/>
      </c>
      <c r="U59" s="58" t="str">
        <f t="shared" si="119"/>
        <v/>
      </c>
      <c r="V59" s="58" t="str">
        <f t="shared" si="119"/>
        <v/>
      </c>
      <c r="W59" s="58" t="str">
        <f t="shared" si="119"/>
        <v/>
      </c>
      <c r="X59" s="58" t="str">
        <f t="shared" si="119"/>
        <v/>
      </c>
      <c r="Y59" s="58" t="str">
        <f t="shared" si="119"/>
        <v/>
      </c>
      <c r="Z59" s="58" t="str">
        <f t="shared" si="119"/>
        <v/>
      </c>
      <c r="AA59" s="58" t="str">
        <f t="shared" si="119"/>
        <v/>
      </c>
      <c r="AB59" s="68">
        <f t="shared" si="96"/>
        <v>0</v>
      </c>
      <c r="AC59" s="58">
        <f t="shared" ca="1" si="97"/>
        <v>4</v>
      </c>
      <c r="AD59" s="134">
        <f t="shared" ca="1" si="114"/>
        <v>170.77127659574467</v>
      </c>
      <c r="AE59" s="130">
        <f t="shared" ca="1" si="114"/>
        <v>170.77127659574467</v>
      </c>
      <c r="AF59" s="130">
        <f t="shared" ca="1" si="114"/>
        <v>170.77127659574467</v>
      </c>
      <c r="AG59" s="130">
        <f t="shared" ca="1" si="114"/>
        <v>170.77127659574467</v>
      </c>
      <c r="AH59" s="135">
        <f t="shared" ca="1" si="114"/>
        <v>170.77127659574467</v>
      </c>
      <c r="AI59" s="122">
        <f t="shared" si="98"/>
        <v>-35</v>
      </c>
      <c r="AJ59" s="16">
        <v>49</v>
      </c>
      <c r="AK59" s="16">
        <f t="shared" si="99"/>
        <v>14</v>
      </c>
      <c r="AL59" s="122">
        <f t="shared" si="100"/>
        <v>0</v>
      </c>
      <c r="AM59" s="122">
        <f t="shared" si="101"/>
        <v>0</v>
      </c>
      <c r="AN59" s="122">
        <f t="shared" si="102"/>
        <v>0</v>
      </c>
      <c r="AO59" s="122">
        <f t="shared" si="103"/>
        <v>0</v>
      </c>
      <c r="AP59" s="122">
        <f t="shared" si="104"/>
        <v>0</v>
      </c>
      <c r="AQ59" s="122">
        <f t="shared" si="105"/>
        <v>0</v>
      </c>
      <c r="AR59" s="122">
        <f t="shared" si="106"/>
        <v>0</v>
      </c>
      <c r="AS59" s="122">
        <f t="shared" si="107"/>
        <v>0</v>
      </c>
      <c r="AT59" s="122">
        <f t="shared" si="108"/>
        <v>0</v>
      </c>
      <c r="AU59" s="122">
        <f t="shared" si="109"/>
        <v>0</v>
      </c>
      <c r="AV59" s="59">
        <f t="shared" ca="1" si="63"/>
        <v>170.77127659574467</v>
      </c>
      <c r="AW59" s="16">
        <f>IF(AND('User Input'!$G$6=1,OR(HOUR(Model!BK59)=8,HOUR(Model!BK59)=9)),10,IF(AND('User Input'!$G$6=2,HOUR(Model!BK59)=6),10,0))</f>
        <v>10</v>
      </c>
      <c r="AX59" s="69">
        <f>IF('User Input'!$G$11=4,(Model!DA59-Model!$DA$4)*50,0)+IF('User Input'!$G$11=3,(Model!CV59-Model!$CV$4)*50,0)+IF('User Input'!$G$11=2,(Model!CW59-Model!$CW$4)*50,0)+IF('User Input'!$G$11=1,(Model!CX59-Model!$CX$4)*-25+(Model!CY59-Model!$CY$4)*-25,0)</f>
        <v>160.77127659574467</v>
      </c>
      <c r="AY59" s="16">
        <f>IF(AND('User Input'!$G$19=0,Model!BG59="M"),-1000,0)+IF(AND('User Input'!$G$20=0,Model!BG59="T"),-1000,0)+IF(AND('User Input'!$G$21=0,OR(Model!BG59="W",BH59="W")),-1000,0)+IF(AND('User Input'!$G$22=0,OR(Model!BG59="R",BH59="R")),-1000,0)</f>
        <v>0</v>
      </c>
      <c r="AZ59" s="16">
        <f ca="1">IF('User Input'!$G$26="NA",0,OFFSET(Model!BN59,1,'User Input'!$G$26)*50)</f>
        <v>0</v>
      </c>
      <c r="BA59" s="16">
        <f ca="1">IF('User Input'!$G$27="NA",0,OFFSET(Model!BN59,1,'User Input'!$G$27)*50)</f>
        <v>0</v>
      </c>
      <c r="BB59" s="14" t="s">
        <v>664</v>
      </c>
      <c r="BC59" s="14" t="s">
        <v>87</v>
      </c>
      <c r="BD59" s="14">
        <f>VLOOKUP(BB59,Size!$A$1:$D$397,4,TRUE)</f>
        <v>49</v>
      </c>
      <c r="BE59" s="14" t="s">
        <v>987</v>
      </c>
      <c r="BF59" s="14">
        <f t="shared" si="84"/>
        <v>1</v>
      </c>
      <c r="BG59" s="15" t="str">
        <f t="shared" si="85"/>
        <v>W</v>
      </c>
      <c r="BH59" s="15" t="str">
        <f t="shared" si="86"/>
        <v/>
      </c>
      <c r="BI59" s="14" t="s">
        <v>970</v>
      </c>
      <c r="BJ59" s="14">
        <f t="shared" si="87"/>
        <v>5</v>
      </c>
      <c r="BK59" s="123" t="str">
        <f t="shared" si="75"/>
        <v>6:00</v>
      </c>
      <c r="BL59" s="14" t="str">
        <f t="shared" si="76"/>
        <v>9:00</v>
      </c>
      <c r="BM59" s="14" t="s">
        <v>665</v>
      </c>
      <c r="BN59" s="14" t="s">
        <v>666</v>
      </c>
      <c r="BO59" s="16">
        <f t="shared" si="110"/>
        <v>30</v>
      </c>
      <c r="BP59" s="16">
        <f t="shared" si="111"/>
        <v>0</v>
      </c>
      <c r="BQ59" s="58">
        <f t="shared" si="112"/>
        <v>5</v>
      </c>
      <c r="BR59" s="16">
        <f t="shared" si="113"/>
        <v>5</v>
      </c>
      <c r="BS59" s="16">
        <f t="shared" si="77"/>
        <v>35</v>
      </c>
      <c r="BT59" s="16">
        <f t="shared" si="78"/>
        <v>0</v>
      </c>
      <c r="BU59" s="14">
        <v>0</v>
      </c>
      <c r="BV59" s="14">
        <v>0</v>
      </c>
      <c r="BW59" s="14">
        <v>0</v>
      </c>
      <c r="BX59" s="14">
        <v>0</v>
      </c>
      <c r="BY59" s="14">
        <v>1</v>
      </c>
      <c r="BZ59" s="14">
        <v>0</v>
      </c>
      <c r="CA59" s="14">
        <v>1</v>
      </c>
      <c r="CB59" s="14">
        <v>0</v>
      </c>
      <c r="CC59" s="14">
        <v>0</v>
      </c>
      <c r="CD59" s="14">
        <v>0</v>
      </c>
      <c r="CE59" s="14">
        <v>0</v>
      </c>
      <c r="CF59" s="14">
        <v>0</v>
      </c>
      <c r="CG59" s="14">
        <v>0</v>
      </c>
      <c r="CH59" s="14">
        <v>0</v>
      </c>
      <c r="CI59" s="14">
        <v>0</v>
      </c>
      <c r="CJ59" s="14">
        <v>0</v>
      </c>
      <c r="CK59" s="14">
        <v>0</v>
      </c>
      <c r="CL59" s="14">
        <v>0</v>
      </c>
      <c r="CM59" s="14">
        <v>0</v>
      </c>
      <c r="CN59" s="14">
        <v>0</v>
      </c>
      <c r="CO59" s="14">
        <v>0</v>
      </c>
      <c r="CP59" s="14">
        <v>0</v>
      </c>
      <c r="CQ59" s="14">
        <v>1</v>
      </c>
      <c r="CS59" s="50"/>
      <c r="CT59" s="50"/>
      <c r="CU59" s="50"/>
      <c r="CV59" s="50"/>
      <c r="CW59" s="50"/>
      <c r="CX59" s="50"/>
      <c r="CY59" s="50"/>
      <c r="CZ59" s="50"/>
      <c r="DA59" s="50"/>
    </row>
    <row r="60" spans="1:109" s="16" customFormat="1" x14ac:dyDescent="0.25">
      <c r="A60" s="16">
        <v>54</v>
      </c>
      <c r="B60" s="59">
        <f t="shared" si="79"/>
        <v>2</v>
      </c>
      <c r="C60" s="59" t="str">
        <f t="shared" si="72"/>
        <v/>
      </c>
      <c r="D60" s="66">
        <v>0</v>
      </c>
      <c r="E60" s="65">
        <f t="shared" si="73"/>
        <v>0</v>
      </c>
      <c r="F60" s="58">
        <f t="shared" si="117"/>
        <v>0</v>
      </c>
      <c r="G60" s="58">
        <f t="shared" si="95"/>
        <v>0</v>
      </c>
      <c r="H60" s="58" t="str">
        <f t="shared" si="118"/>
        <v/>
      </c>
      <c r="I60" s="58" t="str">
        <f t="shared" si="118"/>
        <v/>
      </c>
      <c r="J60" s="58" t="str">
        <f t="shared" si="118"/>
        <v/>
      </c>
      <c r="K60" s="58" t="str">
        <f t="shared" si="118"/>
        <v/>
      </c>
      <c r="L60" s="58" t="str">
        <f t="shared" si="118"/>
        <v/>
      </c>
      <c r="M60" s="58" t="str">
        <f t="shared" si="118"/>
        <v/>
      </c>
      <c r="N60" s="58" t="str">
        <f t="shared" si="118"/>
        <v/>
      </c>
      <c r="O60" s="58" t="str">
        <f t="shared" si="118"/>
        <v/>
      </c>
      <c r="P60" s="58" t="str">
        <f t="shared" si="118"/>
        <v/>
      </c>
      <c r="Q60" s="58" t="str">
        <f t="shared" si="118"/>
        <v/>
      </c>
      <c r="R60" s="58" t="str">
        <f t="shared" si="119"/>
        <v/>
      </c>
      <c r="S60" s="58" t="str">
        <f t="shared" si="119"/>
        <v/>
      </c>
      <c r="T60" s="58" t="str">
        <f t="shared" si="119"/>
        <v/>
      </c>
      <c r="U60" s="58" t="str">
        <f t="shared" si="119"/>
        <v/>
      </c>
      <c r="V60" s="58" t="str">
        <f t="shared" si="119"/>
        <v/>
      </c>
      <c r="W60" s="58" t="str">
        <f t="shared" si="119"/>
        <v/>
      </c>
      <c r="X60" s="58" t="str">
        <f t="shared" si="119"/>
        <v/>
      </c>
      <c r="Y60" s="58" t="str">
        <f t="shared" si="119"/>
        <v/>
      </c>
      <c r="Z60" s="58" t="str">
        <f t="shared" si="119"/>
        <v/>
      </c>
      <c r="AA60" s="58" t="str">
        <f t="shared" si="119"/>
        <v/>
      </c>
      <c r="AB60" s="68">
        <f t="shared" si="96"/>
        <v>0</v>
      </c>
      <c r="AC60" s="58">
        <f t="shared" ca="1" si="97"/>
        <v>1</v>
      </c>
      <c r="AD60" s="134">
        <f t="shared" ca="1" si="114"/>
        <v>270.77127659574467</v>
      </c>
      <c r="AE60" s="130">
        <f t="shared" ca="1" si="114"/>
        <v>270.77127659574467</v>
      </c>
      <c r="AF60" s="130">
        <f t="shared" ca="1" si="114"/>
        <v>270.77127659574467</v>
      </c>
      <c r="AG60" s="130">
        <f t="shared" ca="1" si="114"/>
        <v>270.77127659574467</v>
      </c>
      <c r="AH60" s="135">
        <f t="shared" ca="1" si="114"/>
        <v>270.77127659574467</v>
      </c>
      <c r="AI60" s="122">
        <f t="shared" si="98"/>
        <v>-35</v>
      </c>
      <c r="AJ60" s="16">
        <v>49</v>
      </c>
      <c r="AK60" s="16">
        <f t="shared" si="99"/>
        <v>14</v>
      </c>
      <c r="AL60" s="122">
        <f t="shared" si="100"/>
        <v>0</v>
      </c>
      <c r="AM60" s="122">
        <f t="shared" si="101"/>
        <v>0</v>
      </c>
      <c r="AN60" s="122">
        <f t="shared" si="102"/>
        <v>0</v>
      </c>
      <c r="AO60" s="122">
        <f t="shared" si="103"/>
        <v>0</v>
      </c>
      <c r="AP60" s="122">
        <f t="shared" si="104"/>
        <v>0</v>
      </c>
      <c r="AQ60" s="122">
        <f t="shared" si="105"/>
        <v>0</v>
      </c>
      <c r="AR60" s="122">
        <f t="shared" si="106"/>
        <v>0</v>
      </c>
      <c r="AS60" s="122">
        <f t="shared" si="107"/>
        <v>0</v>
      </c>
      <c r="AT60" s="122">
        <f t="shared" si="108"/>
        <v>0</v>
      </c>
      <c r="AU60" s="122">
        <f t="shared" si="109"/>
        <v>0</v>
      </c>
      <c r="AV60" s="59">
        <f t="shared" ca="1" si="63"/>
        <v>270.77127659574467</v>
      </c>
      <c r="AW60" s="16">
        <f>IF(AND('User Input'!$G$6=1,OR(HOUR(Model!BK60)=8,HOUR(Model!BK60)=9)),10,IF(AND('User Input'!$G$6=2,HOUR(Model!BK60)=6),10,0))</f>
        <v>10</v>
      </c>
      <c r="AX60" s="69">
        <f>IF('User Input'!$G$11=4,(Model!DA60-Model!$DA$4)*50,0)+IF('User Input'!$G$11=3,(Model!CV60-Model!$CV$4)*50,0)+IF('User Input'!$G$11=2,(Model!CW60-Model!$CW$4)*50,0)+IF('User Input'!$G$11=1,(Model!CX60-Model!$CX$4)*-25+(Model!CY60-Model!$CY$4)*-25,0)</f>
        <v>160.77127659574467</v>
      </c>
      <c r="AY60" s="16">
        <f>IF(AND('User Input'!$G$19=0,Model!BG60="M"),-1000,0)+IF(AND('User Input'!$G$20=0,Model!BG60="T"),-1000,0)+IF(AND('User Input'!$G$21=0,OR(Model!BG60="W",BH60="W")),-1000,0)+IF(AND('User Input'!$G$22=0,OR(Model!BG60="R",BH60="R")),-1000,0)</f>
        <v>0</v>
      </c>
      <c r="AZ60" s="16">
        <f ca="1">IF('User Input'!$G$26="NA",0,OFFSET(Model!BN60,1,'User Input'!$G$26)*50)</f>
        <v>50</v>
      </c>
      <c r="BA60" s="16">
        <f ca="1">IF('User Input'!$G$27="NA",0,OFFSET(Model!BN60,1,'User Input'!$G$27)*50)</f>
        <v>50</v>
      </c>
      <c r="BB60" s="14" t="s">
        <v>763</v>
      </c>
      <c r="BC60" s="14" t="s">
        <v>88</v>
      </c>
      <c r="BD60" s="14">
        <f>VLOOKUP(BB60,Size!$A$1:$D$397,4,TRUE)</f>
        <v>49</v>
      </c>
      <c r="BE60" s="14" t="s">
        <v>987</v>
      </c>
      <c r="BF60" s="14">
        <f t="shared" si="84"/>
        <v>1</v>
      </c>
      <c r="BG60" s="15" t="str">
        <f t="shared" si="85"/>
        <v>W</v>
      </c>
      <c r="BH60" s="15" t="str">
        <f t="shared" si="86"/>
        <v/>
      </c>
      <c r="BI60" s="14" t="s">
        <v>970</v>
      </c>
      <c r="BJ60" s="14">
        <f t="shared" si="87"/>
        <v>5</v>
      </c>
      <c r="BK60" s="123" t="str">
        <f t="shared" si="75"/>
        <v>6:00</v>
      </c>
      <c r="BL60" s="14" t="str">
        <f t="shared" si="76"/>
        <v>9:00</v>
      </c>
      <c r="BM60" s="14" t="s">
        <v>764</v>
      </c>
      <c r="BN60" s="14" t="s">
        <v>765</v>
      </c>
      <c r="BO60" s="16">
        <f t="shared" si="110"/>
        <v>30</v>
      </c>
      <c r="BP60" s="16">
        <f t="shared" si="111"/>
        <v>0</v>
      </c>
      <c r="BQ60" s="58">
        <f t="shared" si="112"/>
        <v>5</v>
      </c>
      <c r="BR60" s="16">
        <f t="shared" si="113"/>
        <v>5</v>
      </c>
      <c r="BS60" s="16">
        <f t="shared" si="77"/>
        <v>35</v>
      </c>
      <c r="BT60" s="16">
        <f t="shared" si="78"/>
        <v>0</v>
      </c>
      <c r="BU60" s="14">
        <v>0</v>
      </c>
      <c r="BV60" s="14">
        <v>0</v>
      </c>
      <c r="BW60" s="14">
        <v>0</v>
      </c>
      <c r="BX60" s="14">
        <v>0</v>
      </c>
      <c r="BY60" s="14">
        <v>0</v>
      </c>
      <c r="BZ60" s="14">
        <v>0</v>
      </c>
      <c r="CA60" s="14">
        <v>0</v>
      </c>
      <c r="CB60" s="14">
        <v>1</v>
      </c>
      <c r="CC60" s="14">
        <v>0</v>
      </c>
      <c r="CD60" s="14">
        <v>0</v>
      </c>
      <c r="CE60" s="14">
        <v>0</v>
      </c>
      <c r="CF60" s="14">
        <v>0</v>
      </c>
      <c r="CG60" s="14">
        <v>0</v>
      </c>
      <c r="CH60" s="14">
        <v>0</v>
      </c>
      <c r="CI60" s="14">
        <v>0</v>
      </c>
      <c r="CJ60" s="14">
        <v>0</v>
      </c>
      <c r="CK60" s="14">
        <v>0</v>
      </c>
      <c r="CL60" s="14">
        <v>0</v>
      </c>
      <c r="CM60" s="14">
        <v>0</v>
      </c>
      <c r="CN60" s="14">
        <v>0</v>
      </c>
      <c r="CO60" s="14">
        <v>0</v>
      </c>
      <c r="CP60" s="14">
        <v>0</v>
      </c>
      <c r="CQ60" s="14">
        <v>0</v>
      </c>
      <c r="CS60" s="50"/>
      <c r="CT60" s="50"/>
      <c r="CU60" s="50"/>
      <c r="CV60" s="50"/>
      <c r="CW60" s="50"/>
      <c r="CX60" s="50"/>
      <c r="CY60" s="50"/>
      <c r="CZ60" s="50"/>
      <c r="DA60" s="50"/>
    </row>
    <row r="61" spans="1:109" s="16" customFormat="1" x14ac:dyDescent="0.25">
      <c r="A61" s="16">
        <v>55</v>
      </c>
      <c r="B61" s="59">
        <f t="shared" si="79"/>
        <v>2</v>
      </c>
      <c r="C61" s="59" t="str">
        <f t="shared" si="72"/>
        <v/>
      </c>
      <c r="D61" s="66">
        <v>0</v>
      </c>
      <c r="E61" s="65">
        <f t="shared" si="73"/>
        <v>0</v>
      </c>
      <c r="F61" s="58">
        <f t="shared" si="117"/>
        <v>0</v>
      </c>
      <c r="G61" s="58">
        <f t="shared" si="95"/>
        <v>0</v>
      </c>
      <c r="H61" s="58" t="str">
        <f t="shared" si="118"/>
        <v/>
      </c>
      <c r="I61" s="58" t="str">
        <f t="shared" si="118"/>
        <v/>
      </c>
      <c r="J61" s="58" t="str">
        <f t="shared" si="118"/>
        <v/>
      </c>
      <c r="K61" s="58" t="str">
        <f t="shared" si="118"/>
        <v/>
      </c>
      <c r="L61" s="58" t="str">
        <f t="shared" si="118"/>
        <v/>
      </c>
      <c r="M61" s="58" t="str">
        <f t="shared" si="118"/>
        <v/>
      </c>
      <c r="N61" s="58" t="str">
        <f t="shared" si="118"/>
        <v/>
      </c>
      <c r="O61" s="58" t="str">
        <f t="shared" si="118"/>
        <v/>
      </c>
      <c r="P61" s="58" t="str">
        <f t="shared" si="118"/>
        <v/>
      </c>
      <c r="Q61" s="58" t="str">
        <f t="shared" si="118"/>
        <v/>
      </c>
      <c r="R61" s="58" t="str">
        <f t="shared" si="119"/>
        <v/>
      </c>
      <c r="S61" s="58" t="str">
        <f t="shared" si="119"/>
        <v/>
      </c>
      <c r="T61" s="58" t="str">
        <f t="shared" si="119"/>
        <v/>
      </c>
      <c r="U61" s="58" t="str">
        <f t="shared" si="119"/>
        <v/>
      </c>
      <c r="V61" s="58" t="str">
        <f t="shared" si="119"/>
        <v/>
      </c>
      <c r="W61" s="58" t="str">
        <f t="shared" si="119"/>
        <v/>
      </c>
      <c r="X61" s="58" t="str">
        <f t="shared" si="119"/>
        <v/>
      </c>
      <c r="Y61" s="58" t="str">
        <f t="shared" si="119"/>
        <v/>
      </c>
      <c r="Z61" s="58" t="str">
        <f t="shared" si="119"/>
        <v/>
      </c>
      <c r="AA61" s="58" t="str">
        <f t="shared" si="119"/>
        <v/>
      </c>
      <c r="AB61" s="68">
        <f t="shared" si="96"/>
        <v>0</v>
      </c>
      <c r="AC61" s="58">
        <f t="shared" ca="1" si="97"/>
        <v>101</v>
      </c>
      <c r="AD61" s="134">
        <f t="shared" ca="1" si="114"/>
        <v>15.771276595744681</v>
      </c>
      <c r="AE61" s="130">
        <f t="shared" ca="1" si="114"/>
        <v>15.771276595744681</v>
      </c>
      <c r="AF61" s="130">
        <f t="shared" ca="1" si="114"/>
        <v>15.771276595744681</v>
      </c>
      <c r="AG61" s="130">
        <f t="shared" ca="1" si="114"/>
        <v>15.771276595744681</v>
      </c>
      <c r="AH61" s="135">
        <f t="shared" ca="1" si="114"/>
        <v>15.771276595744681</v>
      </c>
      <c r="AI61" s="122">
        <f t="shared" si="98"/>
        <v>-28.780534178361236</v>
      </c>
      <c r="AJ61" s="16">
        <v>49</v>
      </c>
      <c r="AK61" s="16">
        <f t="shared" si="99"/>
        <v>14</v>
      </c>
      <c r="AL61" s="122">
        <f t="shared" si="100"/>
        <v>6.2194658216387655</v>
      </c>
      <c r="AM61" s="122">
        <f t="shared" si="101"/>
        <v>2.0731552738795886</v>
      </c>
      <c r="AN61" s="122">
        <f t="shared" si="102"/>
        <v>0</v>
      </c>
      <c r="AO61" s="122">
        <f t="shared" si="103"/>
        <v>0</v>
      </c>
      <c r="AP61" s="122">
        <f t="shared" si="104"/>
        <v>0</v>
      </c>
      <c r="AQ61" s="122">
        <f t="shared" si="105"/>
        <v>0</v>
      </c>
      <c r="AR61" s="122">
        <f t="shared" si="106"/>
        <v>0</v>
      </c>
      <c r="AS61" s="122">
        <f t="shared" si="107"/>
        <v>0</v>
      </c>
      <c r="AT61" s="122">
        <f t="shared" si="108"/>
        <v>0</v>
      </c>
      <c r="AU61" s="122">
        <f t="shared" si="109"/>
        <v>0</v>
      </c>
      <c r="AV61" s="59">
        <f t="shared" ca="1" si="63"/>
        <v>15.771276595744681</v>
      </c>
      <c r="AW61" s="16">
        <f>IF(AND('User Input'!$G$6=1,OR(HOUR(Model!BK61)=8,HOUR(Model!BK61)=9)),10,IF(AND('User Input'!$G$6=2,HOUR(Model!BK61)=6),10,0))</f>
        <v>10</v>
      </c>
      <c r="AX61" s="69">
        <f>IF('User Input'!$G$11=4,(Model!DA61-Model!$DA$4)*50,0)+IF('User Input'!$G$11=3,(Model!CV61-Model!$CV$4)*50,0)+IF('User Input'!$G$11=2,(Model!CW61-Model!$CW$4)*50,0)+IF('User Input'!$G$11=1,(Model!CX61-Model!$CX$4)*-25+(Model!CY61-Model!$CY$4)*-25,0)</f>
        <v>5.7712765957446814</v>
      </c>
      <c r="AY61" s="16">
        <f>IF(AND('User Input'!$G$19=0,Model!BG61="M"),-1000,0)+IF(AND('User Input'!$G$20=0,Model!BG61="T"),-1000,0)+IF(AND('User Input'!$G$21=0,OR(Model!BG61="W",BH61="W")),-1000,0)+IF(AND('User Input'!$G$22=0,OR(Model!BG61="R",BH61="R")),-1000,0)</f>
        <v>0</v>
      </c>
      <c r="AZ61" s="16">
        <f ca="1">IF('User Input'!$G$26="NA",0,OFFSET(Model!BN61,1,'User Input'!$G$26)*50)</f>
        <v>0</v>
      </c>
      <c r="BA61" s="16">
        <f ca="1">IF('User Input'!$G$27="NA",0,OFFSET(Model!BN61,1,'User Input'!$G$27)*50)</f>
        <v>0</v>
      </c>
      <c r="BB61" s="14" t="s">
        <v>1015</v>
      </c>
      <c r="BC61" s="14" t="s">
        <v>89</v>
      </c>
      <c r="BD61" s="14">
        <f>VLOOKUP(BB61,Size!$A$1:$D$397,4,TRUE)</f>
        <v>49</v>
      </c>
      <c r="BE61" s="14" t="s">
        <v>987</v>
      </c>
      <c r="BF61" s="14">
        <f t="shared" si="84"/>
        <v>1</v>
      </c>
      <c r="BG61" s="15" t="str">
        <f t="shared" si="85"/>
        <v>W</v>
      </c>
      <c r="BH61" s="15" t="str">
        <f t="shared" si="86"/>
        <v/>
      </c>
      <c r="BI61" s="14" t="s">
        <v>970</v>
      </c>
      <c r="BJ61" s="14">
        <f t="shared" si="87"/>
        <v>5</v>
      </c>
      <c r="BK61" s="123" t="str">
        <f t="shared" si="75"/>
        <v>6:00</v>
      </c>
      <c r="BL61" s="14" t="str">
        <f t="shared" si="76"/>
        <v>9:00</v>
      </c>
      <c r="BM61" s="14" t="s">
        <v>1016</v>
      </c>
      <c r="BN61" s="14" t="s">
        <v>1014</v>
      </c>
      <c r="BO61" s="16">
        <f t="shared" si="110"/>
        <v>30</v>
      </c>
      <c r="BP61" s="16">
        <f t="shared" si="111"/>
        <v>0</v>
      </c>
      <c r="BQ61" s="58">
        <f t="shared" si="112"/>
        <v>5</v>
      </c>
      <c r="BR61" s="16">
        <f t="shared" si="113"/>
        <v>5</v>
      </c>
      <c r="BS61" s="16">
        <f t="shared" si="77"/>
        <v>35</v>
      </c>
      <c r="BT61" s="16">
        <f t="shared" si="78"/>
        <v>0</v>
      </c>
      <c r="BU61" s="14">
        <v>0</v>
      </c>
      <c r="BV61" s="14">
        <v>0</v>
      </c>
      <c r="BW61" s="14">
        <v>0</v>
      </c>
      <c r="BX61" s="14">
        <v>1</v>
      </c>
      <c r="BY61" s="14">
        <v>0</v>
      </c>
      <c r="BZ61" s="14">
        <v>0</v>
      </c>
      <c r="CA61" s="14">
        <v>0</v>
      </c>
      <c r="CB61" s="14">
        <v>0</v>
      </c>
      <c r="CC61" s="14">
        <v>0</v>
      </c>
      <c r="CD61" s="14">
        <v>0</v>
      </c>
      <c r="CE61" s="14">
        <v>0</v>
      </c>
      <c r="CF61" s="14">
        <v>0</v>
      </c>
      <c r="CG61" s="14">
        <v>0</v>
      </c>
      <c r="CH61" s="14">
        <v>1</v>
      </c>
      <c r="CI61" s="14">
        <v>0</v>
      </c>
      <c r="CJ61" s="14">
        <v>1</v>
      </c>
      <c r="CK61" s="14">
        <v>0</v>
      </c>
      <c r="CL61" s="14">
        <v>0</v>
      </c>
      <c r="CM61" s="14">
        <v>0</v>
      </c>
      <c r="CN61" s="14">
        <v>0</v>
      </c>
      <c r="CO61" s="14">
        <v>0</v>
      </c>
      <c r="CP61" s="14">
        <v>0</v>
      </c>
      <c r="CQ61" s="14">
        <v>0</v>
      </c>
      <c r="CR61" s="17"/>
      <c r="CS61" s="51">
        <v>3.9</v>
      </c>
      <c r="CT61" s="51">
        <v>6.3</v>
      </c>
      <c r="CU61" s="51">
        <v>5.9</v>
      </c>
      <c r="CV61" s="51">
        <v>5.5</v>
      </c>
      <c r="CW61" s="51">
        <v>5.7</v>
      </c>
      <c r="CX61" s="51">
        <v>5.5</v>
      </c>
      <c r="CY61" s="51">
        <v>0.7</v>
      </c>
      <c r="CZ61" s="51">
        <v>5.9</v>
      </c>
      <c r="DA61" s="51">
        <v>5.6</v>
      </c>
    </row>
    <row r="62" spans="1:109" s="16" customFormat="1" x14ac:dyDescent="0.25">
      <c r="A62" s="16">
        <v>56</v>
      </c>
      <c r="B62" s="59">
        <f t="shared" si="79"/>
        <v>2</v>
      </c>
      <c r="C62" s="59" t="str">
        <f t="shared" si="72"/>
        <v/>
      </c>
      <c r="D62" s="66">
        <v>0</v>
      </c>
      <c r="E62" s="65">
        <f t="shared" si="73"/>
        <v>0</v>
      </c>
      <c r="F62" s="58">
        <f t="shared" si="117"/>
        <v>0</v>
      </c>
      <c r="G62" s="58">
        <f t="shared" si="95"/>
        <v>0</v>
      </c>
      <c r="H62" s="58" t="str">
        <f t="shared" si="118"/>
        <v/>
      </c>
      <c r="I62" s="58" t="str">
        <f t="shared" si="118"/>
        <v/>
      </c>
      <c r="J62" s="58" t="str">
        <f t="shared" si="118"/>
        <v/>
      </c>
      <c r="K62" s="58" t="str">
        <f t="shared" si="118"/>
        <v/>
      </c>
      <c r="L62" s="58" t="str">
        <f t="shared" si="118"/>
        <v/>
      </c>
      <c r="M62" s="58" t="str">
        <f t="shared" si="118"/>
        <v/>
      </c>
      <c r="N62" s="58" t="str">
        <f t="shared" si="118"/>
        <v/>
      </c>
      <c r="O62" s="58" t="str">
        <f t="shared" si="118"/>
        <v/>
      </c>
      <c r="P62" s="58" t="str">
        <f t="shared" si="118"/>
        <v/>
      </c>
      <c r="Q62" s="58" t="str">
        <f t="shared" si="118"/>
        <v/>
      </c>
      <c r="R62" s="58" t="str">
        <f t="shared" si="119"/>
        <v/>
      </c>
      <c r="S62" s="58" t="str">
        <f t="shared" si="119"/>
        <v/>
      </c>
      <c r="T62" s="58" t="str">
        <f t="shared" si="119"/>
        <v/>
      </c>
      <c r="U62" s="58" t="str">
        <f t="shared" si="119"/>
        <v/>
      </c>
      <c r="V62" s="58" t="str">
        <f t="shared" si="119"/>
        <v/>
      </c>
      <c r="W62" s="58" t="str">
        <f t="shared" si="119"/>
        <v/>
      </c>
      <c r="X62" s="58" t="str">
        <f t="shared" si="119"/>
        <v/>
      </c>
      <c r="Y62" s="58" t="str">
        <f t="shared" si="119"/>
        <v/>
      </c>
      <c r="Z62" s="58" t="str">
        <f t="shared" si="119"/>
        <v/>
      </c>
      <c r="AA62" s="58" t="str">
        <f t="shared" si="119"/>
        <v/>
      </c>
      <c r="AB62" s="68">
        <f t="shared" si="96"/>
        <v>0</v>
      </c>
      <c r="AC62" s="58">
        <f t="shared" ca="1" si="97"/>
        <v>123</v>
      </c>
      <c r="AD62" s="134">
        <f t="shared" ca="1" si="114"/>
        <v>-4.2287234042553195</v>
      </c>
      <c r="AE62" s="130">
        <f t="shared" ca="1" si="114"/>
        <v>-4.2287234042553195</v>
      </c>
      <c r="AF62" s="130">
        <f t="shared" ca="1" si="114"/>
        <v>-4.2287234042553195</v>
      </c>
      <c r="AG62" s="130">
        <f t="shared" ca="1" si="114"/>
        <v>-4.2287234042553195</v>
      </c>
      <c r="AH62" s="135">
        <f t="shared" ca="1" si="114"/>
        <v>-4.2287234042553195</v>
      </c>
      <c r="AI62" s="122">
        <f t="shared" si="98"/>
        <v>104.11129470348547</v>
      </c>
      <c r="AJ62" s="16">
        <v>49</v>
      </c>
      <c r="AK62" s="16">
        <f t="shared" si="99"/>
        <v>14</v>
      </c>
      <c r="AL62" s="122">
        <f t="shared" si="100"/>
        <v>139.11129470348547</v>
      </c>
      <c r="AM62" s="122">
        <f t="shared" si="101"/>
        <v>0.65187867813490685</v>
      </c>
      <c r="AN62" s="122">
        <f t="shared" si="102"/>
        <v>0</v>
      </c>
      <c r="AO62" s="122">
        <f t="shared" si="103"/>
        <v>0.87464916251697966</v>
      </c>
      <c r="AP62" s="122">
        <f t="shared" si="104"/>
        <v>3.8071525577184704</v>
      </c>
      <c r="AQ62" s="122">
        <f t="shared" si="105"/>
        <v>3.0367134449977131</v>
      </c>
      <c r="AR62" s="122">
        <f t="shared" si="106"/>
        <v>0.51345631507469347</v>
      </c>
      <c r="AS62" s="122">
        <f t="shared" si="107"/>
        <v>0</v>
      </c>
      <c r="AT62" s="122">
        <f t="shared" si="108"/>
        <v>3.5872453598913729</v>
      </c>
      <c r="AU62" s="122">
        <f t="shared" si="109"/>
        <v>2.1810887279311886</v>
      </c>
      <c r="AV62" s="59">
        <f t="shared" ca="1" si="63"/>
        <v>-4.2287234042553195</v>
      </c>
      <c r="AW62" s="16">
        <f>IF(AND('User Input'!$G$6=1,OR(HOUR(Model!BK62)=8,HOUR(Model!BK62)=9)),10,IF(AND('User Input'!$G$6=2,HOUR(Model!BK62)=6),10,0))</f>
        <v>10</v>
      </c>
      <c r="AX62" s="69">
        <f>IF('User Input'!$G$11=4,(Model!DA62-Model!$DA$4)*50,0)+IF('User Input'!$G$11=3,(Model!CV62-Model!$CV$4)*50,0)+IF('User Input'!$G$11=2,(Model!CW62-Model!$CW$4)*50,0)+IF('User Input'!$G$11=1,(Model!CX62-Model!$CX$4)*-25+(Model!CY62-Model!$CY$4)*-25,0)</f>
        <v>-14.228723404255319</v>
      </c>
      <c r="AY62" s="16">
        <f>IF(AND('User Input'!$G$19=0,Model!BG62="M"),-1000,0)+IF(AND('User Input'!$G$20=0,Model!BG62="T"),-1000,0)+IF(AND('User Input'!$G$21=0,OR(Model!BG62="W",BH62="W")),-1000,0)+IF(AND('User Input'!$G$22=0,OR(Model!BG62="R",BH62="R")),-1000,0)</f>
        <v>0</v>
      </c>
      <c r="AZ62" s="16">
        <f ca="1">IF('User Input'!$G$26="NA",0,OFFSET(Model!BN62,1,'User Input'!$G$26)*50)</f>
        <v>0</v>
      </c>
      <c r="BA62" s="16">
        <f ca="1">IF('User Input'!$G$27="NA",0,OFFSET(Model!BN62,1,'User Input'!$G$27)*50)</f>
        <v>0</v>
      </c>
      <c r="BB62" s="14" t="s">
        <v>674</v>
      </c>
      <c r="BC62" s="14" t="s">
        <v>90</v>
      </c>
      <c r="BD62" s="14">
        <f>VLOOKUP(BB62,Size!$A$1:$D$397,4,TRUE)</f>
        <v>49</v>
      </c>
      <c r="BE62" s="14" t="s">
        <v>987</v>
      </c>
      <c r="BF62" s="14">
        <f t="shared" ref="BF62:BF86" si="120">LEN(BE62)</f>
        <v>1</v>
      </c>
      <c r="BG62" s="15" t="str">
        <f t="shared" ref="BG62:BG86" si="121">IF(BF62=1,BE62,LEFT(BE62,1))</f>
        <v>W</v>
      </c>
      <c r="BH62" s="15" t="str">
        <f t="shared" ref="BH62:BH86" si="122">IF(BF62=1,"",RIGHT(BE62,1))</f>
        <v/>
      </c>
      <c r="BI62" s="14" t="s">
        <v>970</v>
      </c>
      <c r="BJ62" s="14">
        <f t="shared" ref="BJ62:BJ86" si="123">FIND($BJ$6,BI62)</f>
        <v>5</v>
      </c>
      <c r="BK62" s="123" t="str">
        <f t="shared" si="75"/>
        <v>6:00</v>
      </c>
      <c r="BL62" s="14" t="str">
        <f t="shared" si="76"/>
        <v>9:00</v>
      </c>
      <c r="BM62" s="14" t="s">
        <v>675</v>
      </c>
      <c r="BN62" s="14" t="s">
        <v>676</v>
      </c>
      <c r="BO62" s="16">
        <f t="shared" si="110"/>
        <v>30</v>
      </c>
      <c r="BP62" s="16">
        <f t="shared" si="111"/>
        <v>0</v>
      </c>
      <c r="BQ62" s="58">
        <f t="shared" si="112"/>
        <v>5</v>
      </c>
      <c r="BR62" s="16">
        <f t="shared" si="113"/>
        <v>5</v>
      </c>
      <c r="BS62" s="16">
        <f t="shared" si="77"/>
        <v>35</v>
      </c>
      <c r="BT62" s="16">
        <f t="shared" si="78"/>
        <v>0</v>
      </c>
      <c r="BU62" s="14">
        <v>0</v>
      </c>
      <c r="BV62" s="14">
        <v>0</v>
      </c>
      <c r="BW62" s="14">
        <v>0</v>
      </c>
      <c r="BX62" s="14">
        <v>0</v>
      </c>
      <c r="BY62" s="14">
        <v>0</v>
      </c>
      <c r="BZ62" s="14">
        <v>0</v>
      </c>
      <c r="CA62" s="14">
        <v>0</v>
      </c>
      <c r="CB62" s="14">
        <v>0</v>
      </c>
      <c r="CC62" s="14">
        <v>0</v>
      </c>
      <c r="CD62" s="14">
        <v>0</v>
      </c>
      <c r="CE62" s="14">
        <v>0</v>
      </c>
      <c r="CF62" s="14">
        <v>0</v>
      </c>
      <c r="CG62" s="14">
        <v>0</v>
      </c>
      <c r="CH62" s="14">
        <v>0</v>
      </c>
      <c r="CI62" s="14">
        <v>0</v>
      </c>
      <c r="CJ62" s="14">
        <v>0</v>
      </c>
      <c r="CK62" s="14">
        <v>0</v>
      </c>
      <c r="CL62" s="14">
        <v>0</v>
      </c>
      <c r="CM62" s="14">
        <v>0</v>
      </c>
      <c r="CN62" s="14">
        <v>0</v>
      </c>
      <c r="CO62" s="14">
        <v>1</v>
      </c>
      <c r="CP62" s="14">
        <v>0</v>
      </c>
      <c r="CQ62" s="14">
        <v>0</v>
      </c>
      <c r="CS62" s="50">
        <v>3.7</v>
      </c>
      <c r="CT62" s="50">
        <v>6.2</v>
      </c>
      <c r="CU62" s="50">
        <v>6.4</v>
      </c>
      <c r="CV62" s="50">
        <v>6.4</v>
      </c>
      <c r="CW62" s="50">
        <v>6.6</v>
      </c>
      <c r="CX62" s="50">
        <v>6</v>
      </c>
      <c r="CY62" s="50">
        <v>1</v>
      </c>
      <c r="CZ62" s="50">
        <v>6.6</v>
      </c>
      <c r="DA62" s="50">
        <v>6.4</v>
      </c>
    </row>
    <row r="63" spans="1:109" s="16" customFormat="1" ht="30" x14ac:dyDescent="0.25">
      <c r="A63" s="16">
        <v>57</v>
      </c>
      <c r="B63" s="59">
        <f t="shared" si="79"/>
        <v>2</v>
      </c>
      <c r="C63" s="59" t="str">
        <f t="shared" si="72"/>
        <v/>
      </c>
      <c r="D63" s="66">
        <v>0</v>
      </c>
      <c r="E63" s="65">
        <f t="shared" si="73"/>
        <v>0</v>
      </c>
      <c r="F63" s="58">
        <f t="shared" si="117"/>
        <v>0</v>
      </c>
      <c r="G63" s="58">
        <f t="shared" si="95"/>
        <v>0</v>
      </c>
      <c r="H63" s="58" t="str">
        <f t="shared" si="118"/>
        <v/>
      </c>
      <c r="I63" s="58" t="str">
        <f t="shared" si="118"/>
        <v/>
      </c>
      <c r="J63" s="58" t="str">
        <f t="shared" si="118"/>
        <v/>
      </c>
      <c r="K63" s="58" t="str">
        <f t="shared" si="118"/>
        <v/>
      </c>
      <c r="L63" s="58" t="str">
        <f t="shared" si="118"/>
        <v/>
      </c>
      <c r="M63" s="58" t="str">
        <f t="shared" si="118"/>
        <v/>
      </c>
      <c r="N63" s="58" t="str">
        <f t="shared" si="118"/>
        <v/>
      </c>
      <c r="O63" s="58" t="str">
        <f t="shared" si="118"/>
        <v/>
      </c>
      <c r="P63" s="58" t="str">
        <f t="shared" si="118"/>
        <v/>
      </c>
      <c r="Q63" s="58" t="str">
        <f t="shared" si="118"/>
        <v/>
      </c>
      <c r="R63" s="58" t="str">
        <f t="shared" si="119"/>
        <v/>
      </c>
      <c r="S63" s="58" t="str">
        <f t="shared" si="119"/>
        <v/>
      </c>
      <c r="T63" s="58" t="str">
        <f t="shared" si="119"/>
        <v/>
      </c>
      <c r="U63" s="58" t="str">
        <f t="shared" si="119"/>
        <v/>
      </c>
      <c r="V63" s="58" t="str">
        <f t="shared" si="119"/>
        <v/>
      </c>
      <c r="W63" s="58" t="str">
        <f t="shared" si="119"/>
        <v/>
      </c>
      <c r="X63" s="58" t="str">
        <f t="shared" si="119"/>
        <v/>
      </c>
      <c r="Y63" s="58" t="str">
        <f t="shared" si="119"/>
        <v/>
      </c>
      <c r="Z63" s="58" t="str">
        <f t="shared" si="119"/>
        <v/>
      </c>
      <c r="AA63" s="58" t="str">
        <f t="shared" si="119"/>
        <v/>
      </c>
      <c r="AB63" s="68">
        <f t="shared" si="96"/>
        <v>0</v>
      </c>
      <c r="AC63" s="58">
        <f t="shared" ca="1" si="97"/>
        <v>46</v>
      </c>
      <c r="AD63" s="134">
        <f t="shared" ca="1" si="114"/>
        <v>73.271276595744695</v>
      </c>
      <c r="AE63" s="130">
        <f t="shared" ca="1" si="114"/>
        <v>73.271276595744695</v>
      </c>
      <c r="AF63" s="130">
        <f t="shared" ca="1" si="114"/>
        <v>73.271276595744695</v>
      </c>
      <c r="AG63" s="130">
        <f t="shared" ca="1" si="114"/>
        <v>73.271276595744695</v>
      </c>
      <c r="AH63" s="135">
        <f t="shared" ca="1" si="114"/>
        <v>73.271276595744695</v>
      </c>
      <c r="AI63" s="122">
        <f t="shared" si="98"/>
        <v>74.66455409687606</v>
      </c>
      <c r="AJ63" s="16">
        <v>30</v>
      </c>
      <c r="AK63" s="16">
        <f t="shared" si="99"/>
        <v>14</v>
      </c>
      <c r="AL63" s="122">
        <f t="shared" si="100"/>
        <v>90.66455409687606</v>
      </c>
      <c r="AM63" s="122">
        <f t="shared" si="101"/>
        <v>0.2412403802625645</v>
      </c>
      <c r="AN63" s="122">
        <f t="shared" si="102"/>
        <v>0.76505205975553858</v>
      </c>
      <c r="AO63" s="122">
        <f t="shared" si="103"/>
        <v>3.5491172476233639</v>
      </c>
      <c r="AP63" s="122">
        <f t="shared" si="104"/>
        <v>1.7390674513354751</v>
      </c>
      <c r="AQ63" s="122">
        <f t="shared" si="105"/>
        <v>2.0345857854232525</v>
      </c>
      <c r="AR63" s="122">
        <f t="shared" si="106"/>
        <v>0</v>
      </c>
      <c r="AS63" s="122">
        <f t="shared" si="107"/>
        <v>1.277682209144408</v>
      </c>
      <c r="AT63" s="122">
        <f t="shared" si="108"/>
        <v>0</v>
      </c>
      <c r="AU63" s="122">
        <f t="shared" si="109"/>
        <v>1.3470461747396956</v>
      </c>
      <c r="AV63" s="59">
        <f t="shared" ca="1" si="63"/>
        <v>73.271276595744695</v>
      </c>
      <c r="AW63" s="16">
        <f>IF(AND('User Input'!$G$6=1,OR(HOUR(Model!BK63)=8,HOUR(Model!BK63)=9)),10,IF(AND('User Input'!$G$6=2,HOUR(Model!BK63)=6),10,0))</f>
        <v>10</v>
      </c>
      <c r="AX63" s="69">
        <f>IF('User Input'!$G$11=4,(Model!DA63-Model!$DA$4)*50,0)+IF('User Input'!$G$11=3,(Model!CV63-Model!$CV$4)*50,0)+IF('User Input'!$G$11=2,(Model!CW63-Model!$CW$4)*50,0)+IF('User Input'!$G$11=1,(Model!CX63-Model!$CX$4)*-25+(Model!CY63-Model!$CY$4)*-25,0)</f>
        <v>13.271276595744691</v>
      </c>
      <c r="AY63" s="16">
        <f>IF(AND('User Input'!$G$19=0,Model!BG63="M"),-1000,0)+IF(AND('User Input'!$G$20=0,Model!BG63="T"),-1000,0)+IF(AND('User Input'!$G$21=0,OR(Model!BG63="W",BH63="W")),-1000,0)+IF(AND('User Input'!$G$22=0,OR(Model!BG63="R",BH63="R")),-1000,0)</f>
        <v>0</v>
      </c>
      <c r="AZ63" s="16">
        <f ca="1">IF('User Input'!$G$26="NA",0,OFFSET(Model!BN63,1,'User Input'!$G$26)*50)</f>
        <v>50</v>
      </c>
      <c r="BA63" s="16">
        <f ca="1">IF('User Input'!$G$27="NA",0,OFFSET(Model!BN63,1,'User Input'!$G$27)*50)</f>
        <v>0</v>
      </c>
      <c r="BB63" s="14" t="s">
        <v>799</v>
      </c>
      <c r="BC63" s="14" t="s">
        <v>95</v>
      </c>
      <c r="BD63" s="14">
        <f>VLOOKUP(BB63,Size!$A$1:$D$397,4,TRUE)</f>
        <v>30</v>
      </c>
      <c r="BE63" s="14" t="s">
        <v>987</v>
      </c>
      <c r="BF63" s="14">
        <f t="shared" si="120"/>
        <v>1</v>
      </c>
      <c r="BG63" s="15" t="str">
        <f t="shared" si="121"/>
        <v>W</v>
      </c>
      <c r="BH63" s="15" t="str">
        <f t="shared" si="122"/>
        <v/>
      </c>
      <c r="BI63" s="14" t="s">
        <v>970</v>
      </c>
      <c r="BJ63" s="14">
        <f t="shared" si="123"/>
        <v>5</v>
      </c>
      <c r="BK63" s="123" t="str">
        <f t="shared" si="75"/>
        <v>6:00</v>
      </c>
      <c r="BL63" s="14" t="str">
        <f t="shared" si="76"/>
        <v>9:00</v>
      </c>
      <c r="BM63" s="14" t="s">
        <v>800</v>
      </c>
      <c r="BN63" s="14" t="s">
        <v>801</v>
      </c>
      <c r="BO63" s="16">
        <f t="shared" si="110"/>
        <v>30</v>
      </c>
      <c r="BP63" s="16">
        <f t="shared" si="111"/>
        <v>0</v>
      </c>
      <c r="BQ63" s="58">
        <f t="shared" si="112"/>
        <v>5</v>
      </c>
      <c r="BR63" s="16">
        <f t="shared" si="113"/>
        <v>5</v>
      </c>
      <c r="BS63" s="16">
        <f t="shared" si="77"/>
        <v>35</v>
      </c>
      <c r="BT63" s="16">
        <f t="shared" si="78"/>
        <v>0</v>
      </c>
      <c r="BU63" s="14">
        <v>0</v>
      </c>
      <c r="BV63" s="14">
        <v>0</v>
      </c>
      <c r="BW63" s="14">
        <v>0</v>
      </c>
      <c r="BX63" s="14">
        <v>0</v>
      </c>
      <c r="BY63" s="14">
        <v>0</v>
      </c>
      <c r="BZ63" s="14">
        <v>0</v>
      </c>
      <c r="CA63" s="14">
        <v>0</v>
      </c>
      <c r="CB63" s="14">
        <v>0</v>
      </c>
      <c r="CC63" s="14">
        <v>0</v>
      </c>
      <c r="CD63" s="14">
        <v>0</v>
      </c>
      <c r="CE63" s="14">
        <v>0</v>
      </c>
      <c r="CF63" s="14">
        <v>0</v>
      </c>
      <c r="CG63" s="14">
        <v>0</v>
      </c>
      <c r="CH63" s="14">
        <v>0</v>
      </c>
      <c r="CI63" s="14">
        <v>0</v>
      </c>
      <c r="CJ63" s="14">
        <v>0</v>
      </c>
      <c r="CK63" s="14">
        <v>0</v>
      </c>
      <c r="CL63" s="14">
        <v>0</v>
      </c>
      <c r="CM63" s="14">
        <v>0</v>
      </c>
      <c r="CN63" s="14">
        <v>0</v>
      </c>
      <c r="CO63" s="14">
        <v>0</v>
      </c>
      <c r="CP63" s="14">
        <v>0</v>
      </c>
      <c r="CQ63" s="14">
        <v>0</v>
      </c>
      <c r="CS63" s="50">
        <v>3.6</v>
      </c>
      <c r="CT63" s="50">
        <v>6.6</v>
      </c>
      <c r="CU63" s="50">
        <v>6.7</v>
      </c>
      <c r="CV63" s="50">
        <v>6.2</v>
      </c>
      <c r="CW63" s="50">
        <v>6.5</v>
      </c>
      <c r="CX63" s="50">
        <v>5.6</v>
      </c>
      <c r="CY63" s="50">
        <v>0.3</v>
      </c>
      <c r="CZ63" s="50">
        <v>6</v>
      </c>
      <c r="DA63" s="50">
        <v>6.3</v>
      </c>
    </row>
    <row r="64" spans="1:109" s="16" customFormat="1" x14ac:dyDescent="0.25">
      <c r="A64" s="16">
        <v>58</v>
      </c>
      <c r="B64" s="59">
        <f t="shared" si="79"/>
        <v>2</v>
      </c>
      <c r="C64" s="59" t="str">
        <f t="shared" si="72"/>
        <v/>
      </c>
      <c r="D64" s="66">
        <v>0</v>
      </c>
      <c r="E64" s="65">
        <f t="shared" si="73"/>
        <v>0</v>
      </c>
      <c r="F64" s="58">
        <f t="shared" si="117"/>
        <v>0</v>
      </c>
      <c r="G64" s="58">
        <f t="shared" si="95"/>
        <v>0</v>
      </c>
      <c r="H64" s="58" t="str">
        <f t="shared" si="118"/>
        <v/>
      </c>
      <c r="I64" s="58" t="str">
        <f t="shared" si="118"/>
        <v/>
      </c>
      <c r="J64" s="58" t="str">
        <f t="shared" si="118"/>
        <v/>
      </c>
      <c r="K64" s="58" t="str">
        <f t="shared" si="118"/>
        <v/>
      </c>
      <c r="L64" s="58" t="str">
        <f t="shared" si="118"/>
        <v/>
      </c>
      <c r="M64" s="58" t="str">
        <f t="shared" si="118"/>
        <v/>
      </c>
      <c r="N64" s="58" t="str">
        <f t="shared" si="118"/>
        <v/>
      </c>
      <c r="O64" s="58" t="str">
        <f t="shared" si="118"/>
        <v/>
      </c>
      <c r="P64" s="58" t="str">
        <f t="shared" si="118"/>
        <v/>
      </c>
      <c r="Q64" s="58" t="str">
        <f t="shared" si="118"/>
        <v/>
      </c>
      <c r="R64" s="58" t="str">
        <f t="shared" si="119"/>
        <v/>
      </c>
      <c r="S64" s="58" t="str">
        <f t="shared" si="119"/>
        <v/>
      </c>
      <c r="T64" s="58" t="str">
        <f t="shared" si="119"/>
        <v/>
      </c>
      <c r="U64" s="58" t="str">
        <f t="shared" si="119"/>
        <v/>
      </c>
      <c r="V64" s="58" t="str">
        <f t="shared" si="119"/>
        <v/>
      </c>
      <c r="W64" s="58" t="str">
        <f t="shared" si="119"/>
        <v/>
      </c>
      <c r="X64" s="58" t="str">
        <f t="shared" si="119"/>
        <v/>
      </c>
      <c r="Y64" s="58" t="str">
        <f t="shared" si="119"/>
        <v/>
      </c>
      <c r="Z64" s="58" t="str">
        <f t="shared" si="119"/>
        <v/>
      </c>
      <c r="AA64" s="58" t="str">
        <f t="shared" si="119"/>
        <v/>
      </c>
      <c r="AB64" s="68">
        <f t="shared" si="96"/>
        <v>0</v>
      </c>
      <c r="AC64" s="58">
        <f t="shared" ca="1" si="97"/>
        <v>1</v>
      </c>
      <c r="AD64" s="134">
        <f t="shared" ca="1" si="114"/>
        <v>270.77127659574467</v>
      </c>
      <c r="AE64" s="130">
        <f t="shared" ca="1" si="114"/>
        <v>270.77127659574467</v>
      </c>
      <c r="AF64" s="130">
        <f t="shared" ca="1" si="114"/>
        <v>270.77127659574467</v>
      </c>
      <c r="AG64" s="130">
        <f t="shared" ca="1" si="114"/>
        <v>270.77127659574467</v>
      </c>
      <c r="AH64" s="135">
        <f t="shared" ca="1" si="114"/>
        <v>270.77127659574467</v>
      </c>
      <c r="AI64" s="122">
        <f t="shared" si="98"/>
        <v>-22</v>
      </c>
      <c r="AJ64" s="16">
        <v>36</v>
      </c>
      <c r="AK64" s="16">
        <f t="shared" si="99"/>
        <v>14</v>
      </c>
      <c r="AL64" s="122">
        <f t="shared" si="100"/>
        <v>0</v>
      </c>
      <c r="AM64" s="122">
        <f t="shared" si="101"/>
        <v>0</v>
      </c>
      <c r="AN64" s="122">
        <f t="shared" si="102"/>
        <v>0</v>
      </c>
      <c r="AO64" s="122">
        <f t="shared" si="103"/>
        <v>0</v>
      </c>
      <c r="AP64" s="122">
        <f t="shared" si="104"/>
        <v>0</v>
      </c>
      <c r="AQ64" s="122">
        <f t="shared" si="105"/>
        <v>0</v>
      </c>
      <c r="AR64" s="122">
        <f t="shared" si="106"/>
        <v>0</v>
      </c>
      <c r="AS64" s="122">
        <f t="shared" si="107"/>
        <v>0</v>
      </c>
      <c r="AT64" s="122">
        <f t="shared" si="108"/>
        <v>0</v>
      </c>
      <c r="AU64" s="122">
        <f t="shared" si="109"/>
        <v>0</v>
      </c>
      <c r="AV64" s="59">
        <f t="shared" ca="1" si="63"/>
        <v>270.77127659574467</v>
      </c>
      <c r="AW64" s="16">
        <f>IF(AND('User Input'!$G$6=1,OR(HOUR(Model!BK64)=8,HOUR(Model!BK64)=9)),10,IF(AND('User Input'!$G$6=2,HOUR(Model!BK64)=6),10,0))</f>
        <v>10</v>
      </c>
      <c r="AX64" s="69">
        <f>IF('User Input'!$G$11=4,(Model!DA64-Model!$DA$4)*50,0)+IF('User Input'!$G$11=3,(Model!CV64-Model!$CV$4)*50,0)+IF('User Input'!$G$11=2,(Model!CW64-Model!$CW$4)*50,0)+IF('User Input'!$G$11=1,(Model!CX64-Model!$CX$4)*-25+(Model!CY64-Model!$CY$4)*-25,0)</f>
        <v>160.77127659574467</v>
      </c>
      <c r="AY64" s="16">
        <f>IF(AND('User Input'!$G$19=0,Model!BG64="M"),-1000,0)+IF(AND('User Input'!$G$20=0,Model!BG64="T"),-1000,0)+IF(AND('User Input'!$G$21=0,OR(Model!BG64="W",BH64="W")),-1000,0)+IF(AND('User Input'!$G$22=0,OR(Model!BG64="R",BH64="R")),-1000,0)</f>
        <v>0</v>
      </c>
      <c r="AZ64" s="16">
        <f ca="1">IF('User Input'!$G$26="NA",0,OFFSET(Model!BN64,1,'User Input'!$G$26)*50)</f>
        <v>50</v>
      </c>
      <c r="BA64" s="16">
        <f ca="1">IF('User Input'!$G$27="NA",0,OFFSET(Model!BN64,1,'User Input'!$G$27)*50)</f>
        <v>50</v>
      </c>
      <c r="BB64" s="14" t="s">
        <v>852</v>
      </c>
      <c r="BC64" s="14" t="s">
        <v>102</v>
      </c>
      <c r="BD64" s="14">
        <f>VLOOKUP(BB64,Size!$A$1:$D$397,4,TRUE)</f>
        <v>36</v>
      </c>
      <c r="BE64" s="14" t="s">
        <v>987</v>
      </c>
      <c r="BF64" s="14">
        <f t="shared" si="120"/>
        <v>1</v>
      </c>
      <c r="BG64" s="15" t="str">
        <f t="shared" si="121"/>
        <v>W</v>
      </c>
      <c r="BH64" s="15" t="str">
        <f t="shared" si="122"/>
        <v/>
      </c>
      <c r="BI64" s="14" t="s">
        <v>970</v>
      </c>
      <c r="BJ64" s="14">
        <f t="shared" si="123"/>
        <v>5</v>
      </c>
      <c r="BK64" s="123" t="str">
        <f t="shared" si="75"/>
        <v>6:00</v>
      </c>
      <c r="BL64" s="14" t="str">
        <f t="shared" si="76"/>
        <v>9:00</v>
      </c>
      <c r="BM64" s="14" t="s">
        <v>853</v>
      </c>
      <c r="BN64" s="14" t="s">
        <v>854</v>
      </c>
      <c r="BO64" s="16">
        <f t="shared" si="110"/>
        <v>30</v>
      </c>
      <c r="BP64" s="16">
        <f t="shared" si="111"/>
        <v>0</v>
      </c>
      <c r="BQ64" s="58">
        <f t="shared" si="112"/>
        <v>5</v>
      </c>
      <c r="BR64" s="16">
        <f t="shared" si="113"/>
        <v>5</v>
      </c>
      <c r="BS64" s="16">
        <f t="shared" si="77"/>
        <v>35</v>
      </c>
      <c r="BT64" s="16">
        <f t="shared" si="78"/>
        <v>0</v>
      </c>
      <c r="BU64" s="14">
        <v>0</v>
      </c>
      <c r="BV64" s="14">
        <v>0</v>
      </c>
      <c r="BW64" s="14">
        <v>0</v>
      </c>
      <c r="BX64" s="14">
        <v>0</v>
      </c>
      <c r="BY64" s="14">
        <v>0</v>
      </c>
      <c r="BZ64" s="14">
        <v>0</v>
      </c>
      <c r="CA64" s="14">
        <v>0</v>
      </c>
      <c r="CB64" s="14">
        <v>0</v>
      </c>
      <c r="CC64" s="14">
        <v>0</v>
      </c>
      <c r="CD64" s="14">
        <v>0</v>
      </c>
      <c r="CE64" s="14">
        <v>0</v>
      </c>
      <c r="CF64" s="14">
        <v>0</v>
      </c>
      <c r="CG64" s="14">
        <v>0</v>
      </c>
      <c r="CH64" s="14">
        <v>0</v>
      </c>
      <c r="CI64" s="14">
        <v>0</v>
      </c>
      <c r="CJ64" s="14">
        <v>1</v>
      </c>
      <c r="CK64" s="14">
        <v>0</v>
      </c>
      <c r="CL64" s="14">
        <v>0</v>
      </c>
      <c r="CM64" s="14">
        <v>0</v>
      </c>
      <c r="CN64" s="14">
        <v>0</v>
      </c>
      <c r="CO64" s="14">
        <v>0</v>
      </c>
      <c r="CP64" s="14">
        <v>1</v>
      </c>
      <c r="CQ64" s="14">
        <v>0</v>
      </c>
      <c r="CS64" s="50"/>
      <c r="CT64" s="50"/>
      <c r="CU64" s="50"/>
      <c r="CV64" s="50"/>
      <c r="CW64" s="50"/>
      <c r="CX64" s="50"/>
      <c r="CY64" s="50"/>
      <c r="CZ64" s="50"/>
      <c r="DA64" s="50"/>
    </row>
    <row r="65" spans="1:107" s="16" customFormat="1" x14ac:dyDescent="0.25">
      <c r="A65" s="16">
        <v>59</v>
      </c>
      <c r="B65" s="59">
        <f t="shared" si="79"/>
        <v>2</v>
      </c>
      <c r="C65" s="59" t="str">
        <f t="shared" si="72"/>
        <v/>
      </c>
      <c r="D65" s="66">
        <v>0</v>
      </c>
      <c r="E65" s="65">
        <f t="shared" si="73"/>
        <v>0</v>
      </c>
      <c r="F65" s="58">
        <f t="shared" si="117"/>
        <v>0</v>
      </c>
      <c r="G65" s="58">
        <f t="shared" si="95"/>
        <v>0</v>
      </c>
      <c r="H65" s="58" t="str">
        <f t="shared" si="118"/>
        <v/>
      </c>
      <c r="I65" s="58" t="str">
        <f t="shared" si="118"/>
        <v/>
      </c>
      <c r="J65" s="58" t="str">
        <f t="shared" si="118"/>
        <v/>
      </c>
      <c r="K65" s="58" t="str">
        <f t="shared" si="118"/>
        <v/>
      </c>
      <c r="L65" s="58" t="str">
        <f t="shared" si="118"/>
        <v/>
      </c>
      <c r="M65" s="58" t="str">
        <f t="shared" si="118"/>
        <v/>
      </c>
      <c r="N65" s="58" t="str">
        <f t="shared" si="118"/>
        <v/>
      </c>
      <c r="O65" s="58" t="str">
        <f t="shared" si="118"/>
        <v/>
      </c>
      <c r="P65" s="58" t="str">
        <f t="shared" si="118"/>
        <v/>
      </c>
      <c r="Q65" s="58" t="str">
        <f t="shared" si="118"/>
        <v/>
      </c>
      <c r="R65" s="58" t="str">
        <f t="shared" si="119"/>
        <v/>
      </c>
      <c r="S65" s="58" t="str">
        <f t="shared" si="119"/>
        <v/>
      </c>
      <c r="T65" s="58" t="str">
        <f t="shared" si="119"/>
        <v/>
      </c>
      <c r="U65" s="58" t="str">
        <f t="shared" si="119"/>
        <v/>
      </c>
      <c r="V65" s="58" t="str">
        <f t="shared" si="119"/>
        <v/>
      </c>
      <c r="W65" s="58" t="str">
        <f t="shared" si="119"/>
        <v/>
      </c>
      <c r="X65" s="58" t="str">
        <f t="shared" si="119"/>
        <v/>
      </c>
      <c r="Y65" s="58" t="str">
        <f t="shared" si="119"/>
        <v/>
      </c>
      <c r="Z65" s="58" t="str">
        <f t="shared" si="119"/>
        <v/>
      </c>
      <c r="AA65" s="58" t="str">
        <f t="shared" si="119"/>
        <v/>
      </c>
      <c r="AB65" s="68">
        <f t="shared" si="96"/>
        <v>0</v>
      </c>
      <c r="AC65" s="58">
        <f t="shared" ca="1" si="97"/>
        <v>46</v>
      </c>
      <c r="AD65" s="134">
        <f t="shared" ca="1" si="114"/>
        <v>73.271276595744695</v>
      </c>
      <c r="AE65" s="130">
        <f t="shared" ca="1" si="114"/>
        <v>73.271276595744695</v>
      </c>
      <c r="AF65" s="130">
        <f t="shared" ca="1" si="114"/>
        <v>73.271276595744695</v>
      </c>
      <c r="AG65" s="130">
        <f t="shared" ca="1" si="114"/>
        <v>73.271276595744695</v>
      </c>
      <c r="AH65" s="135">
        <f t="shared" ca="1" si="114"/>
        <v>73.271276595744695</v>
      </c>
      <c r="AI65" s="122">
        <f t="shared" si="98"/>
        <v>34.198653236758574</v>
      </c>
      <c r="AJ65" s="16">
        <v>59</v>
      </c>
      <c r="AK65" s="16">
        <f t="shared" si="99"/>
        <v>14</v>
      </c>
      <c r="AL65" s="122">
        <f t="shared" si="100"/>
        <v>79.198653236758574</v>
      </c>
      <c r="AM65" s="122">
        <f t="shared" si="101"/>
        <v>0.2412403802625645</v>
      </c>
      <c r="AN65" s="122">
        <f t="shared" si="102"/>
        <v>5.8669081032140392E-2</v>
      </c>
      <c r="AO65" s="122">
        <f t="shared" si="103"/>
        <v>0.87464916251697966</v>
      </c>
      <c r="AP65" s="122">
        <f t="shared" si="104"/>
        <v>1.7390674513354751</v>
      </c>
      <c r="AQ65" s="122">
        <f t="shared" si="105"/>
        <v>1.2324581258487903</v>
      </c>
      <c r="AR65" s="122">
        <f t="shared" si="106"/>
        <v>0</v>
      </c>
      <c r="AS65" s="122">
        <f t="shared" si="107"/>
        <v>1.277682209144408</v>
      </c>
      <c r="AT65" s="122">
        <f t="shared" si="108"/>
        <v>1.5915006790403083</v>
      </c>
      <c r="AU65" s="122">
        <f t="shared" si="109"/>
        <v>1.3470461747396956</v>
      </c>
      <c r="AV65" s="59">
        <f t="shared" ca="1" si="63"/>
        <v>73.271276595744695</v>
      </c>
      <c r="AW65" s="16">
        <f>IF(AND('User Input'!$G$6=1,OR(HOUR(Model!BK65)=8,HOUR(Model!BK65)=9)),10,IF(AND('User Input'!$G$6=2,HOUR(Model!BK65)=6),10,0))</f>
        <v>10</v>
      </c>
      <c r="AX65" s="69">
        <f>IF('User Input'!$G$11=4,(Model!DA65-Model!$DA$4)*50,0)+IF('User Input'!$G$11=3,(Model!CV65-Model!$CV$4)*50,0)+IF('User Input'!$G$11=2,(Model!CW65-Model!$CW$4)*50,0)+IF('User Input'!$G$11=1,(Model!CX65-Model!$CX$4)*-25+(Model!CY65-Model!$CY$4)*-25,0)</f>
        <v>13.271276595744691</v>
      </c>
      <c r="AY65" s="16">
        <f>IF(AND('User Input'!$G$19=0,Model!BG65="M"),-1000,0)+IF(AND('User Input'!$G$20=0,Model!BG65="T"),-1000,0)+IF(AND('User Input'!$G$21=0,OR(Model!BG65="W",BH65="W")),-1000,0)+IF(AND('User Input'!$G$22=0,OR(Model!BG65="R",BH65="R")),-1000,0)</f>
        <v>0</v>
      </c>
      <c r="AZ65" s="16">
        <f ca="1">IF('User Input'!$G$26="NA",0,OFFSET(Model!BN65,1,'User Input'!$G$26)*50)</f>
        <v>50</v>
      </c>
      <c r="BA65" s="16">
        <f ca="1">IF('User Input'!$G$27="NA",0,OFFSET(Model!BN65,1,'User Input'!$G$27)*50)</f>
        <v>0</v>
      </c>
      <c r="BB65" s="14" t="s">
        <v>839</v>
      </c>
      <c r="BC65" s="14" t="s">
        <v>106</v>
      </c>
      <c r="BD65" s="14">
        <f>VLOOKUP(BB65,Size!$A$1:$D$397,4,TRUE)</f>
        <v>59</v>
      </c>
      <c r="BE65" s="14" t="s">
        <v>987</v>
      </c>
      <c r="BF65" s="14">
        <f t="shared" si="120"/>
        <v>1</v>
      </c>
      <c r="BG65" s="15" t="str">
        <f t="shared" si="121"/>
        <v>W</v>
      </c>
      <c r="BH65" s="15" t="str">
        <f t="shared" si="122"/>
        <v/>
      </c>
      <c r="BI65" s="14" t="s">
        <v>970</v>
      </c>
      <c r="BJ65" s="14">
        <f t="shared" si="123"/>
        <v>5</v>
      </c>
      <c r="BK65" s="123" t="str">
        <f t="shared" si="75"/>
        <v>6:00</v>
      </c>
      <c r="BL65" s="14" t="str">
        <f t="shared" si="76"/>
        <v>9:00</v>
      </c>
      <c r="BM65" s="14" t="s">
        <v>835</v>
      </c>
      <c r="BN65" s="14" t="s">
        <v>834</v>
      </c>
      <c r="BO65" s="16">
        <f t="shared" si="110"/>
        <v>30</v>
      </c>
      <c r="BP65" s="16">
        <f t="shared" si="111"/>
        <v>0</v>
      </c>
      <c r="BQ65" s="58">
        <f t="shared" si="112"/>
        <v>5</v>
      </c>
      <c r="BR65" s="16">
        <f t="shared" si="113"/>
        <v>5</v>
      </c>
      <c r="BS65" s="16">
        <f t="shared" si="77"/>
        <v>35</v>
      </c>
      <c r="BT65" s="16">
        <f t="shared" si="78"/>
        <v>0</v>
      </c>
      <c r="BU65" s="14">
        <v>0</v>
      </c>
      <c r="BV65" s="14">
        <v>0</v>
      </c>
      <c r="BW65" s="14">
        <v>0</v>
      </c>
      <c r="BX65" s="14">
        <v>0</v>
      </c>
      <c r="BY65" s="14">
        <v>0</v>
      </c>
      <c r="BZ65" s="14">
        <v>0</v>
      </c>
      <c r="CA65" s="14">
        <v>0</v>
      </c>
      <c r="CB65" s="14">
        <v>0</v>
      </c>
      <c r="CC65" s="14">
        <v>0</v>
      </c>
      <c r="CD65" s="14">
        <v>0</v>
      </c>
      <c r="CE65" s="14">
        <v>0</v>
      </c>
      <c r="CF65" s="14">
        <v>0</v>
      </c>
      <c r="CG65" s="14">
        <v>0</v>
      </c>
      <c r="CH65" s="14">
        <v>1</v>
      </c>
      <c r="CI65" s="14">
        <v>0</v>
      </c>
      <c r="CJ65" s="14">
        <v>1</v>
      </c>
      <c r="CK65" s="14">
        <v>0</v>
      </c>
      <c r="CL65" s="14">
        <v>0</v>
      </c>
      <c r="CM65" s="14">
        <v>0</v>
      </c>
      <c r="CN65" s="14">
        <v>0</v>
      </c>
      <c r="CO65" s="14">
        <v>0</v>
      </c>
      <c r="CP65" s="14">
        <v>0</v>
      </c>
      <c r="CQ65" s="14">
        <v>0</v>
      </c>
      <c r="CS65" s="50">
        <v>3.6</v>
      </c>
      <c r="CT65" s="50">
        <v>6.4</v>
      </c>
      <c r="CU65" s="50">
        <v>6.4</v>
      </c>
      <c r="CV65" s="50">
        <v>6.2</v>
      </c>
      <c r="CW65" s="50">
        <v>6.4</v>
      </c>
      <c r="CX65" s="50">
        <v>5.6</v>
      </c>
      <c r="CY65" s="50">
        <v>0.3</v>
      </c>
      <c r="CZ65" s="50">
        <v>6.4</v>
      </c>
      <c r="DA65" s="50">
        <v>6.3</v>
      </c>
    </row>
    <row r="66" spans="1:107" s="16" customFormat="1" x14ac:dyDescent="0.25">
      <c r="A66" s="16">
        <v>60</v>
      </c>
      <c r="B66" s="59">
        <f t="shared" si="79"/>
        <v>2</v>
      </c>
      <c r="C66" s="59" t="str">
        <f t="shared" si="72"/>
        <v/>
      </c>
      <c r="D66" s="66">
        <v>0</v>
      </c>
      <c r="E66" s="65">
        <f t="shared" si="73"/>
        <v>0</v>
      </c>
      <c r="F66" s="58">
        <f t="shared" si="117"/>
        <v>0</v>
      </c>
      <c r="G66" s="58">
        <f t="shared" si="95"/>
        <v>0</v>
      </c>
      <c r="H66" s="58" t="str">
        <f t="shared" si="118"/>
        <v/>
      </c>
      <c r="I66" s="58" t="str">
        <f t="shared" si="118"/>
        <v/>
      </c>
      <c r="J66" s="58" t="str">
        <f t="shared" si="118"/>
        <v/>
      </c>
      <c r="K66" s="58" t="str">
        <f t="shared" si="118"/>
        <v/>
      </c>
      <c r="L66" s="58" t="str">
        <f t="shared" si="118"/>
        <v/>
      </c>
      <c r="M66" s="58" t="str">
        <f t="shared" si="118"/>
        <v/>
      </c>
      <c r="N66" s="58" t="str">
        <f t="shared" si="118"/>
        <v/>
      </c>
      <c r="O66" s="58" t="str">
        <f t="shared" si="118"/>
        <v/>
      </c>
      <c r="P66" s="58" t="str">
        <f t="shared" si="118"/>
        <v/>
      </c>
      <c r="Q66" s="58" t="str">
        <f t="shared" si="118"/>
        <v/>
      </c>
      <c r="R66" s="58" t="str">
        <f t="shared" si="119"/>
        <v/>
      </c>
      <c r="S66" s="58" t="str">
        <f t="shared" si="119"/>
        <v/>
      </c>
      <c r="T66" s="58" t="str">
        <f t="shared" si="119"/>
        <v/>
      </c>
      <c r="U66" s="58" t="str">
        <f t="shared" si="119"/>
        <v/>
      </c>
      <c r="V66" s="58" t="str">
        <f t="shared" si="119"/>
        <v/>
      </c>
      <c r="W66" s="58" t="str">
        <f t="shared" si="119"/>
        <v/>
      </c>
      <c r="X66" s="58" t="str">
        <f t="shared" si="119"/>
        <v/>
      </c>
      <c r="Y66" s="58" t="str">
        <f t="shared" si="119"/>
        <v/>
      </c>
      <c r="Z66" s="58" t="str">
        <f t="shared" si="119"/>
        <v/>
      </c>
      <c r="AA66" s="58" t="str">
        <f t="shared" si="119"/>
        <v/>
      </c>
      <c r="AB66" s="68">
        <f t="shared" si="96"/>
        <v>0</v>
      </c>
      <c r="AC66" s="58">
        <f t="shared" ca="1" si="97"/>
        <v>43</v>
      </c>
      <c r="AD66" s="134">
        <f t="shared" ca="1" si="114"/>
        <v>78.271276595744695</v>
      </c>
      <c r="AE66" s="130">
        <f t="shared" ca="1" si="114"/>
        <v>78.271276595744695</v>
      </c>
      <c r="AF66" s="130">
        <f t="shared" ca="1" si="114"/>
        <v>78.271276595744695</v>
      </c>
      <c r="AG66" s="130">
        <f t="shared" ca="1" si="114"/>
        <v>78.271276595744695</v>
      </c>
      <c r="AH66" s="135">
        <f t="shared" ca="1" si="114"/>
        <v>78.271276595744695</v>
      </c>
      <c r="AI66" s="122">
        <f t="shared" si="98"/>
        <v>-34.925305568130398</v>
      </c>
      <c r="AJ66" s="16">
        <v>80</v>
      </c>
      <c r="AK66" s="16">
        <f t="shared" si="99"/>
        <v>14</v>
      </c>
      <c r="AL66" s="122">
        <f t="shared" si="100"/>
        <v>31.074694431869606</v>
      </c>
      <c r="AM66" s="122">
        <f t="shared" si="101"/>
        <v>0</v>
      </c>
      <c r="AN66" s="122">
        <f t="shared" si="102"/>
        <v>0</v>
      </c>
      <c r="AO66" s="122">
        <f t="shared" si="103"/>
        <v>0</v>
      </c>
      <c r="AP66" s="122">
        <f t="shared" si="104"/>
        <v>0</v>
      </c>
      <c r="AQ66" s="122">
        <f t="shared" si="105"/>
        <v>0</v>
      </c>
      <c r="AR66" s="122">
        <f t="shared" si="106"/>
        <v>0</v>
      </c>
      <c r="AS66" s="122">
        <f t="shared" si="107"/>
        <v>3.1074694431869605</v>
      </c>
      <c r="AT66" s="122">
        <f t="shared" si="108"/>
        <v>0</v>
      </c>
      <c r="AU66" s="122">
        <f t="shared" si="109"/>
        <v>0</v>
      </c>
      <c r="AV66" s="59">
        <f t="shared" ca="1" si="63"/>
        <v>78.271276595744695</v>
      </c>
      <c r="AW66" s="16">
        <f>IF(AND('User Input'!$G$6=1,OR(HOUR(Model!BK66)=8,HOUR(Model!BK66)=9)),10,IF(AND('User Input'!$G$6=2,HOUR(Model!BK66)=6),10,0))</f>
        <v>10</v>
      </c>
      <c r="AX66" s="69">
        <f>IF('User Input'!$G$11=4,(Model!DA66-Model!$DA$4)*50,0)+IF('User Input'!$G$11=3,(Model!CV66-Model!$CV$4)*50,0)+IF('User Input'!$G$11=2,(Model!CW66-Model!$CW$4)*50,0)+IF('User Input'!$G$11=1,(Model!CX66-Model!$CX$4)*-25+(Model!CY66-Model!$CY$4)*-25,0)</f>
        <v>18.271276595744691</v>
      </c>
      <c r="AY66" s="16">
        <f>IF(AND('User Input'!$G$19=0,Model!BG66="M"),-1000,0)+IF(AND('User Input'!$G$20=0,Model!BG66="T"),-1000,0)+IF(AND('User Input'!$G$21=0,OR(Model!BG66="W",BH66="W")),-1000,0)+IF(AND('User Input'!$G$22=0,OR(Model!BG66="R",BH66="R")),-1000,0)</f>
        <v>0</v>
      </c>
      <c r="AZ66" s="16">
        <f ca="1">IF('User Input'!$G$26="NA",0,OFFSET(Model!BN66,1,'User Input'!$G$26)*50)</f>
        <v>50</v>
      </c>
      <c r="BA66" s="16">
        <f ca="1">IF('User Input'!$G$27="NA",0,OFFSET(Model!BN66,1,'User Input'!$G$27)*50)</f>
        <v>0</v>
      </c>
      <c r="BB66" s="14" t="s">
        <v>659</v>
      </c>
      <c r="BC66" s="14" t="s">
        <v>110</v>
      </c>
      <c r="BD66" s="14">
        <f>VLOOKUP(BB66,Size!$A$1:$D$397,4,TRUE)</f>
        <v>80</v>
      </c>
      <c r="BE66" s="14" t="s">
        <v>987</v>
      </c>
      <c r="BF66" s="14">
        <f t="shared" si="120"/>
        <v>1</v>
      </c>
      <c r="BG66" s="15" t="str">
        <f t="shared" si="121"/>
        <v>W</v>
      </c>
      <c r="BH66" s="15" t="str">
        <f t="shared" si="122"/>
        <v/>
      </c>
      <c r="BI66" s="14" t="s">
        <v>970</v>
      </c>
      <c r="BJ66" s="14">
        <f t="shared" si="123"/>
        <v>5</v>
      </c>
      <c r="BK66" s="123" t="str">
        <f t="shared" si="75"/>
        <v>6:00</v>
      </c>
      <c r="BL66" s="14" t="str">
        <f t="shared" si="76"/>
        <v>9:00</v>
      </c>
      <c r="BM66" s="14" t="s">
        <v>657</v>
      </c>
      <c r="BN66" s="14" t="s">
        <v>658</v>
      </c>
      <c r="BO66" s="16">
        <f t="shared" si="110"/>
        <v>30</v>
      </c>
      <c r="BP66" s="16">
        <f t="shared" si="111"/>
        <v>0</v>
      </c>
      <c r="BQ66" s="58">
        <f t="shared" si="112"/>
        <v>5</v>
      </c>
      <c r="BR66" s="16">
        <f t="shared" si="113"/>
        <v>5</v>
      </c>
      <c r="BS66" s="16">
        <f t="shared" si="77"/>
        <v>35</v>
      </c>
      <c r="BT66" s="16">
        <f t="shared" si="78"/>
        <v>0</v>
      </c>
      <c r="BU66" s="14">
        <v>0</v>
      </c>
      <c r="BV66" s="14">
        <v>0</v>
      </c>
      <c r="BW66" s="14">
        <v>0</v>
      </c>
      <c r="BX66" s="14">
        <v>0</v>
      </c>
      <c r="BY66" s="14">
        <v>0</v>
      </c>
      <c r="BZ66" s="14">
        <v>1</v>
      </c>
      <c r="CA66" s="14">
        <v>0</v>
      </c>
      <c r="CB66" s="14">
        <v>0</v>
      </c>
      <c r="CC66" s="14">
        <v>0</v>
      </c>
      <c r="CD66" s="14">
        <v>0</v>
      </c>
      <c r="CE66" s="14">
        <v>0</v>
      </c>
      <c r="CF66" s="14">
        <v>0</v>
      </c>
      <c r="CG66" s="14">
        <v>0</v>
      </c>
      <c r="CH66" s="14">
        <v>0</v>
      </c>
      <c r="CI66" s="14">
        <v>0</v>
      </c>
      <c r="CJ66" s="14">
        <v>1</v>
      </c>
      <c r="CK66" s="14">
        <v>0</v>
      </c>
      <c r="CL66" s="14">
        <v>0</v>
      </c>
      <c r="CM66" s="14">
        <v>0</v>
      </c>
      <c r="CN66" s="14">
        <v>0</v>
      </c>
      <c r="CO66" s="14">
        <v>0</v>
      </c>
      <c r="CP66" s="14">
        <v>1</v>
      </c>
      <c r="CQ66" s="14">
        <v>0</v>
      </c>
      <c r="CS66" s="50">
        <v>3.3</v>
      </c>
      <c r="CT66" s="50">
        <v>6.1</v>
      </c>
      <c r="CU66" s="50">
        <v>5.6</v>
      </c>
      <c r="CV66" s="50">
        <v>5.2</v>
      </c>
      <c r="CW66" s="50">
        <v>5.6</v>
      </c>
      <c r="CX66" s="50">
        <v>5.6</v>
      </c>
      <c r="CY66" s="50">
        <v>0.1</v>
      </c>
      <c r="CZ66" s="50">
        <v>5.4</v>
      </c>
      <c r="DA66" s="50">
        <v>5.5</v>
      </c>
    </row>
    <row r="67" spans="1:107" s="16" customFormat="1" x14ac:dyDescent="0.25">
      <c r="A67" s="16">
        <v>61</v>
      </c>
      <c r="B67" s="59">
        <f t="shared" si="79"/>
        <v>2</v>
      </c>
      <c r="C67" s="59" t="str">
        <f t="shared" si="72"/>
        <v/>
      </c>
      <c r="D67" s="66">
        <v>0</v>
      </c>
      <c r="E67" s="65">
        <f t="shared" si="73"/>
        <v>0</v>
      </c>
      <c r="F67" s="58">
        <f t="shared" si="117"/>
        <v>0</v>
      </c>
      <c r="G67" s="58">
        <f t="shared" si="95"/>
        <v>0</v>
      </c>
      <c r="H67" s="58" t="str">
        <f t="shared" ref="H67:Q76" si="124">IF(OR($F67=H$6,$G67=H$6),$BB67,"")</f>
        <v/>
      </c>
      <c r="I67" s="58" t="str">
        <f t="shared" si="124"/>
        <v/>
      </c>
      <c r="J67" s="58" t="str">
        <f t="shared" si="124"/>
        <v/>
      </c>
      <c r="K67" s="58" t="str">
        <f t="shared" si="124"/>
        <v/>
      </c>
      <c r="L67" s="58" t="str">
        <f t="shared" si="124"/>
        <v/>
      </c>
      <c r="M67" s="58" t="str">
        <f t="shared" si="124"/>
        <v/>
      </c>
      <c r="N67" s="58" t="str">
        <f t="shared" si="124"/>
        <v/>
      </c>
      <c r="O67" s="58" t="str">
        <f t="shared" si="124"/>
        <v/>
      </c>
      <c r="P67" s="58" t="str">
        <f t="shared" si="124"/>
        <v/>
      </c>
      <c r="Q67" s="58" t="str">
        <f t="shared" si="124"/>
        <v/>
      </c>
      <c r="R67" s="58" t="str">
        <f t="shared" ref="R67:AA76" si="125">IF(OR($F67=R$6,$G67=R$6),$BB67,"")</f>
        <v/>
      </c>
      <c r="S67" s="58" t="str">
        <f t="shared" si="125"/>
        <v/>
      </c>
      <c r="T67" s="58" t="str">
        <f t="shared" si="125"/>
        <v/>
      </c>
      <c r="U67" s="58" t="str">
        <f t="shared" si="125"/>
        <v/>
      </c>
      <c r="V67" s="58" t="str">
        <f t="shared" si="125"/>
        <v/>
      </c>
      <c r="W67" s="58" t="str">
        <f t="shared" si="125"/>
        <v/>
      </c>
      <c r="X67" s="58" t="str">
        <f t="shared" si="125"/>
        <v/>
      </c>
      <c r="Y67" s="58" t="str">
        <f t="shared" si="125"/>
        <v/>
      </c>
      <c r="Z67" s="58" t="str">
        <f t="shared" si="125"/>
        <v/>
      </c>
      <c r="AA67" s="58" t="str">
        <f t="shared" si="125"/>
        <v/>
      </c>
      <c r="AB67" s="68">
        <f t="shared" si="96"/>
        <v>0</v>
      </c>
      <c r="AC67" s="58">
        <f t="shared" ca="1" si="97"/>
        <v>57</v>
      </c>
      <c r="AD67" s="134">
        <f t="shared" ca="1" si="114"/>
        <v>54.655851063829793</v>
      </c>
      <c r="AE67" s="130">
        <f t="shared" ca="1" si="114"/>
        <v>11.154255319148938</v>
      </c>
      <c r="AF67" s="130">
        <f t="shared" ca="1" si="114"/>
        <v>5.5771276595744688</v>
      </c>
      <c r="AG67" s="130">
        <f t="shared" ca="1" si="114"/>
        <v>2.7885638297872344</v>
      </c>
      <c r="AH67" s="135">
        <f t="shared" ca="1" si="114"/>
        <v>0.5577127659574469</v>
      </c>
      <c r="AI67" s="122">
        <f t="shared" si="98"/>
        <v>321.82093707559943</v>
      </c>
      <c r="AJ67" s="16">
        <v>30</v>
      </c>
      <c r="AK67" s="16">
        <f t="shared" si="99"/>
        <v>14</v>
      </c>
      <c r="AL67" s="122">
        <f t="shared" si="100"/>
        <v>337.82093707559943</v>
      </c>
      <c r="AM67" s="122">
        <f t="shared" si="101"/>
        <v>0</v>
      </c>
      <c r="AN67" s="122">
        <f t="shared" si="102"/>
        <v>3.3246265278406457</v>
      </c>
      <c r="AO67" s="122">
        <f t="shared" si="103"/>
        <v>8.0235853327297466</v>
      </c>
      <c r="AP67" s="122">
        <f t="shared" si="104"/>
        <v>12.477365323675954</v>
      </c>
      <c r="AQ67" s="122">
        <f t="shared" si="105"/>
        <v>5.6409687641466437</v>
      </c>
      <c r="AR67" s="122">
        <f t="shared" si="106"/>
        <v>2.7730307831597969</v>
      </c>
      <c r="AS67" s="122">
        <f t="shared" si="107"/>
        <v>1.277682209144408</v>
      </c>
      <c r="AT67" s="122">
        <f t="shared" si="108"/>
        <v>6.3829900407424462</v>
      </c>
      <c r="AU67" s="122">
        <f t="shared" si="109"/>
        <v>5.8832163875056525</v>
      </c>
      <c r="AV67" s="59">
        <f t="shared" ca="1" si="63"/>
        <v>55.771276595744688</v>
      </c>
      <c r="AW67" s="16">
        <f>IF(AND('User Input'!$G$6=1,OR(HOUR(Model!BK67)=8,HOUR(Model!BK67)=9)),10,IF(AND('User Input'!$G$6=2,HOUR(Model!BK67)=6),10,0))</f>
        <v>10</v>
      </c>
      <c r="AX67" s="69">
        <f>IF('User Input'!$G$11=4,(Model!DA67-Model!$DA$4)*50,0)+IF('User Input'!$G$11=3,(Model!CV67-Model!$CV$4)*50,0)+IF('User Input'!$G$11=2,(Model!CW67-Model!$CW$4)*50,0)+IF('User Input'!$G$11=1,(Model!CX67-Model!$CX$4)*-25+(Model!CY67-Model!$CY$4)*-25,0)</f>
        <v>-4.2287234042553141</v>
      </c>
      <c r="AY67" s="16">
        <f>IF(AND('User Input'!$G$19=0,Model!BG67="M"),-1000,0)+IF(AND('User Input'!$G$20=0,Model!BG67="T"),-1000,0)+IF(AND('User Input'!$G$21=0,OR(Model!BG67="W",BH67="W")),-1000,0)+IF(AND('User Input'!$G$22=0,OR(Model!BG67="R",BH67="R")),-1000,0)</f>
        <v>0</v>
      </c>
      <c r="AZ67" s="16">
        <f ca="1">IF('User Input'!$G$26="NA",0,OFFSET(Model!BN67,1,'User Input'!$G$26)*50)</f>
        <v>50</v>
      </c>
      <c r="BA67" s="16">
        <f ca="1">IF('User Input'!$G$27="NA",0,OFFSET(Model!BN67,1,'User Input'!$G$27)*50)</f>
        <v>0</v>
      </c>
      <c r="BB67" s="14" t="s">
        <v>779</v>
      </c>
      <c r="BC67" s="14" t="s">
        <v>112</v>
      </c>
      <c r="BD67" s="14">
        <f>VLOOKUP(BB67,Size!$A$1:$D$397,4,TRUE)</f>
        <v>30</v>
      </c>
      <c r="BE67" s="14" t="s">
        <v>987</v>
      </c>
      <c r="BF67" s="14">
        <f t="shared" si="120"/>
        <v>1</v>
      </c>
      <c r="BG67" s="15" t="str">
        <f t="shared" si="121"/>
        <v>W</v>
      </c>
      <c r="BH67" s="15" t="str">
        <f t="shared" si="122"/>
        <v/>
      </c>
      <c r="BI67" s="14" t="s">
        <v>970</v>
      </c>
      <c r="BJ67" s="14">
        <f t="shared" si="123"/>
        <v>5</v>
      </c>
      <c r="BK67" s="123" t="str">
        <f t="shared" si="75"/>
        <v>6:00</v>
      </c>
      <c r="BL67" s="14" t="str">
        <f t="shared" si="76"/>
        <v>9:00</v>
      </c>
      <c r="BM67" s="14" t="s">
        <v>773</v>
      </c>
      <c r="BN67" s="14" t="s">
        <v>768</v>
      </c>
      <c r="BO67" s="16">
        <f t="shared" si="110"/>
        <v>30</v>
      </c>
      <c r="BP67" s="16">
        <f t="shared" si="111"/>
        <v>0</v>
      </c>
      <c r="BQ67" s="58">
        <f t="shared" si="112"/>
        <v>5</v>
      </c>
      <c r="BR67" s="16">
        <f t="shared" si="113"/>
        <v>5</v>
      </c>
      <c r="BS67" s="16">
        <f t="shared" si="77"/>
        <v>35</v>
      </c>
      <c r="BT67" s="16">
        <f t="shared" si="78"/>
        <v>0</v>
      </c>
      <c r="BU67" s="14">
        <v>0</v>
      </c>
      <c r="BV67" s="14">
        <v>0</v>
      </c>
      <c r="BW67" s="14">
        <v>0</v>
      </c>
      <c r="BX67" s="14">
        <v>0</v>
      </c>
      <c r="BY67" s="14">
        <v>0</v>
      </c>
      <c r="BZ67" s="14">
        <v>0</v>
      </c>
      <c r="CA67" s="14">
        <v>0</v>
      </c>
      <c r="CB67" s="14">
        <v>1</v>
      </c>
      <c r="CC67" s="14">
        <v>0</v>
      </c>
      <c r="CD67" s="14">
        <v>0</v>
      </c>
      <c r="CE67" s="14">
        <v>0</v>
      </c>
      <c r="CF67" s="14">
        <v>0</v>
      </c>
      <c r="CG67" s="14">
        <v>0</v>
      </c>
      <c r="CH67" s="14">
        <v>0</v>
      </c>
      <c r="CI67" s="14">
        <v>0</v>
      </c>
      <c r="CJ67" s="14">
        <v>1</v>
      </c>
      <c r="CK67" s="14">
        <v>0</v>
      </c>
      <c r="CL67" s="14">
        <v>0</v>
      </c>
      <c r="CM67" s="14">
        <v>0</v>
      </c>
      <c r="CN67" s="14">
        <v>0</v>
      </c>
      <c r="CO67" s="14">
        <v>0</v>
      </c>
      <c r="CP67" s="14">
        <v>0</v>
      </c>
      <c r="CQ67" s="14">
        <v>0</v>
      </c>
      <c r="CS67" s="50">
        <v>3.2</v>
      </c>
      <c r="CT67" s="50">
        <v>6.9</v>
      </c>
      <c r="CU67" s="50">
        <v>7</v>
      </c>
      <c r="CV67" s="50">
        <v>6.9</v>
      </c>
      <c r="CW67" s="50">
        <v>6.8</v>
      </c>
      <c r="CX67" s="50">
        <v>6.3</v>
      </c>
      <c r="CY67" s="50">
        <v>0.3</v>
      </c>
      <c r="CZ67" s="50">
        <v>6.8</v>
      </c>
      <c r="DA67" s="50">
        <v>6.7</v>
      </c>
    </row>
    <row r="68" spans="1:107" s="16" customFormat="1" x14ac:dyDescent="0.25">
      <c r="A68" s="16">
        <v>62</v>
      </c>
      <c r="B68" s="59">
        <f t="shared" si="79"/>
        <v>2</v>
      </c>
      <c r="C68" s="59" t="str">
        <f t="shared" si="72"/>
        <v/>
      </c>
      <c r="D68" s="66">
        <v>0</v>
      </c>
      <c r="E68" s="65">
        <f t="shared" si="73"/>
        <v>0</v>
      </c>
      <c r="F68" s="58">
        <f t="shared" si="117"/>
        <v>0</v>
      </c>
      <c r="G68" s="58">
        <f t="shared" si="95"/>
        <v>0</v>
      </c>
      <c r="H68" s="58" t="str">
        <f t="shared" si="124"/>
        <v/>
      </c>
      <c r="I68" s="58" t="str">
        <f t="shared" si="124"/>
        <v/>
      </c>
      <c r="J68" s="58" t="str">
        <f t="shared" si="124"/>
        <v/>
      </c>
      <c r="K68" s="58" t="str">
        <f t="shared" si="124"/>
        <v/>
      </c>
      <c r="L68" s="58" t="str">
        <f t="shared" si="124"/>
        <v/>
      </c>
      <c r="M68" s="58" t="str">
        <f t="shared" si="124"/>
        <v/>
      </c>
      <c r="N68" s="58" t="str">
        <f t="shared" si="124"/>
        <v/>
      </c>
      <c r="O68" s="58" t="str">
        <f t="shared" si="124"/>
        <v/>
      </c>
      <c r="P68" s="58" t="str">
        <f t="shared" si="124"/>
        <v/>
      </c>
      <c r="Q68" s="58" t="str">
        <f t="shared" si="124"/>
        <v/>
      </c>
      <c r="R68" s="58" t="str">
        <f t="shared" si="125"/>
        <v/>
      </c>
      <c r="S68" s="58" t="str">
        <f t="shared" si="125"/>
        <v/>
      </c>
      <c r="T68" s="58" t="str">
        <f t="shared" si="125"/>
        <v/>
      </c>
      <c r="U68" s="58" t="str">
        <f t="shared" si="125"/>
        <v/>
      </c>
      <c r="V68" s="58" t="str">
        <f t="shared" si="125"/>
        <v/>
      </c>
      <c r="W68" s="58" t="str">
        <f t="shared" si="125"/>
        <v/>
      </c>
      <c r="X68" s="58" t="str">
        <f t="shared" si="125"/>
        <v/>
      </c>
      <c r="Y68" s="58" t="str">
        <f t="shared" si="125"/>
        <v/>
      </c>
      <c r="Z68" s="58" t="str">
        <f t="shared" si="125"/>
        <v/>
      </c>
      <c r="AA68" s="58" t="str">
        <f t="shared" si="125"/>
        <v/>
      </c>
      <c r="AB68" s="68">
        <f t="shared" si="96"/>
        <v>0</v>
      </c>
      <c r="AC68" s="58">
        <f t="shared" ca="1" si="97"/>
        <v>113</v>
      </c>
      <c r="AD68" s="134">
        <f t="shared" ca="1" si="114"/>
        <v>3.2712765957446814</v>
      </c>
      <c r="AE68" s="130">
        <f t="shared" ca="1" si="114"/>
        <v>3.2712765957446814</v>
      </c>
      <c r="AF68" s="130">
        <f t="shared" ca="1" si="114"/>
        <v>3.2712765957446814</v>
      </c>
      <c r="AG68" s="130">
        <f t="shared" ca="1" si="114"/>
        <v>3.2712765957446814</v>
      </c>
      <c r="AH68" s="135">
        <f t="shared" ca="1" si="114"/>
        <v>3.2712765957446814</v>
      </c>
      <c r="AI68" s="122">
        <f t="shared" si="98"/>
        <v>12.167836124943456</v>
      </c>
      <c r="AJ68" s="16">
        <v>39</v>
      </c>
      <c r="AK68" s="16">
        <f t="shared" si="99"/>
        <v>14</v>
      </c>
      <c r="AL68" s="122">
        <f t="shared" si="100"/>
        <v>37.167836124943456</v>
      </c>
      <c r="AM68" s="122">
        <f t="shared" si="101"/>
        <v>0.2412403802625645</v>
      </c>
      <c r="AN68" s="122">
        <f t="shared" si="102"/>
        <v>0.31186057039384019</v>
      </c>
      <c r="AO68" s="122">
        <f t="shared" si="103"/>
        <v>1.5661385242191057</v>
      </c>
      <c r="AP68" s="122">
        <f t="shared" si="104"/>
        <v>1.7390674513354751</v>
      </c>
      <c r="AQ68" s="122">
        <f t="shared" si="105"/>
        <v>0.22820280669985935</v>
      </c>
      <c r="AR68" s="122">
        <f t="shared" si="106"/>
        <v>0.51345631507469347</v>
      </c>
      <c r="AS68" s="122">
        <f t="shared" si="107"/>
        <v>0</v>
      </c>
      <c r="AT68" s="122">
        <f t="shared" si="108"/>
        <v>1.5915006790403083</v>
      </c>
      <c r="AU68" s="122">
        <f t="shared" si="109"/>
        <v>0.71300362154820962</v>
      </c>
      <c r="AV68" s="59">
        <f t="shared" ca="1" si="63"/>
        <v>3.2712765957446814</v>
      </c>
      <c r="AW68" s="16">
        <f>IF(AND('User Input'!$G$6=1,OR(HOUR(Model!BK68)=8,HOUR(Model!BK68)=9)),10,IF(AND('User Input'!$G$6=2,HOUR(Model!BK68)=6),10,0))</f>
        <v>10</v>
      </c>
      <c r="AX68" s="69">
        <f>IF('User Input'!$G$11=4,(Model!DA68-Model!$DA$4)*50,0)+IF('User Input'!$G$11=3,(Model!CV68-Model!$CV$4)*50,0)+IF('User Input'!$G$11=2,(Model!CW68-Model!$CW$4)*50,0)+IF('User Input'!$G$11=1,(Model!CX68-Model!$CX$4)*-25+(Model!CY68-Model!$CY$4)*-25,0)</f>
        <v>-6.7287234042553186</v>
      </c>
      <c r="AY68" s="16">
        <f>IF(AND('User Input'!$G$19=0,Model!BG68="M"),-1000,0)+IF(AND('User Input'!$G$20=0,Model!BG68="T"),-1000,0)+IF(AND('User Input'!$G$21=0,OR(Model!BG68="W",BH68="W")),-1000,0)+IF(AND('User Input'!$G$22=0,OR(Model!BG68="R",BH68="R")),-1000,0)</f>
        <v>0</v>
      </c>
      <c r="AZ68" s="16">
        <f ca="1">IF('User Input'!$G$26="NA",0,OFFSET(Model!BN68,1,'User Input'!$G$26)*50)</f>
        <v>0</v>
      </c>
      <c r="BA68" s="16">
        <f ca="1">IF('User Input'!$G$27="NA",0,OFFSET(Model!BN68,1,'User Input'!$G$27)*50)</f>
        <v>0</v>
      </c>
      <c r="BB68" s="14" t="s">
        <v>704</v>
      </c>
      <c r="BC68" s="14" t="s">
        <v>113</v>
      </c>
      <c r="BD68" s="14">
        <f>VLOOKUP(BB68,Size!$A$1:$D$397,4,TRUE)</f>
        <v>39</v>
      </c>
      <c r="BE68" s="14" t="s">
        <v>987</v>
      </c>
      <c r="BF68" s="14">
        <f t="shared" si="120"/>
        <v>1</v>
      </c>
      <c r="BG68" s="15" t="str">
        <f t="shared" si="121"/>
        <v>W</v>
      </c>
      <c r="BH68" s="15" t="str">
        <f t="shared" si="122"/>
        <v/>
      </c>
      <c r="BI68" s="14" t="s">
        <v>970</v>
      </c>
      <c r="BJ68" s="14">
        <f t="shared" si="123"/>
        <v>5</v>
      </c>
      <c r="BK68" s="123" t="str">
        <f t="shared" si="75"/>
        <v>6:00</v>
      </c>
      <c r="BL68" s="14" t="str">
        <f t="shared" si="76"/>
        <v>9:00</v>
      </c>
      <c r="BM68" s="14" t="s">
        <v>767</v>
      </c>
      <c r="BN68" s="14" t="s">
        <v>702</v>
      </c>
      <c r="BO68" s="16">
        <f t="shared" si="110"/>
        <v>30</v>
      </c>
      <c r="BP68" s="16">
        <f t="shared" si="111"/>
        <v>0</v>
      </c>
      <c r="BQ68" s="58">
        <f t="shared" si="112"/>
        <v>5</v>
      </c>
      <c r="BR68" s="16">
        <f t="shared" si="113"/>
        <v>5</v>
      </c>
      <c r="BS68" s="16">
        <f t="shared" si="77"/>
        <v>35</v>
      </c>
      <c r="BT68" s="16">
        <f t="shared" si="78"/>
        <v>0</v>
      </c>
      <c r="BU68" s="14">
        <v>0</v>
      </c>
      <c r="BV68" s="14">
        <v>0</v>
      </c>
      <c r="BW68" s="14">
        <v>0</v>
      </c>
      <c r="BX68" s="14">
        <v>0</v>
      </c>
      <c r="BY68" s="14">
        <v>0</v>
      </c>
      <c r="BZ68" s="14">
        <v>0</v>
      </c>
      <c r="CA68" s="14">
        <v>0</v>
      </c>
      <c r="CB68" s="14">
        <v>1</v>
      </c>
      <c r="CC68" s="14">
        <v>0</v>
      </c>
      <c r="CD68" s="14">
        <v>0</v>
      </c>
      <c r="CE68" s="14">
        <v>0</v>
      </c>
      <c r="CF68" s="14">
        <v>0</v>
      </c>
      <c r="CG68" s="14">
        <v>0</v>
      </c>
      <c r="CH68" s="14">
        <v>0</v>
      </c>
      <c r="CI68" s="14">
        <v>0</v>
      </c>
      <c r="CJ68" s="14">
        <v>1</v>
      </c>
      <c r="CK68" s="14">
        <v>0</v>
      </c>
      <c r="CL68" s="14">
        <v>0</v>
      </c>
      <c r="CM68" s="14">
        <v>0</v>
      </c>
      <c r="CN68" s="14">
        <v>0</v>
      </c>
      <c r="CO68" s="14">
        <v>0</v>
      </c>
      <c r="CP68" s="14">
        <v>0</v>
      </c>
      <c r="CQ68" s="14">
        <v>0</v>
      </c>
      <c r="CS68" s="50">
        <v>3.6</v>
      </c>
      <c r="CT68" s="50">
        <v>6.5</v>
      </c>
      <c r="CU68" s="50">
        <v>6.5</v>
      </c>
      <c r="CV68" s="50">
        <v>6.2</v>
      </c>
      <c r="CW68" s="50">
        <v>6.2</v>
      </c>
      <c r="CX68" s="50">
        <v>6</v>
      </c>
      <c r="CY68" s="50">
        <v>0.7</v>
      </c>
      <c r="CZ68" s="50">
        <v>6.4</v>
      </c>
      <c r="DA68" s="50">
        <v>6.2</v>
      </c>
    </row>
    <row r="69" spans="1:107" s="16" customFormat="1" x14ac:dyDescent="0.25">
      <c r="A69" s="16">
        <v>63</v>
      </c>
      <c r="B69" s="59">
        <f t="shared" si="79"/>
        <v>2</v>
      </c>
      <c r="C69" s="59" t="str">
        <f t="shared" si="72"/>
        <v/>
      </c>
      <c r="D69" s="66">
        <v>0</v>
      </c>
      <c r="E69" s="65">
        <f t="shared" si="73"/>
        <v>0</v>
      </c>
      <c r="F69" s="58">
        <f t="shared" si="117"/>
        <v>0</v>
      </c>
      <c r="G69" s="58">
        <f t="shared" si="95"/>
        <v>0</v>
      </c>
      <c r="H69" s="58" t="str">
        <f t="shared" si="124"/>
        <v/>
      </c>
      <c r="I69" s="58" t="str">
        <f t="shared" si="124"/>
        <v/>
      </c>
      <c r="J69" s="58" t="str">
        <f t="shared" si="124"/>
        <v/>
      </c>
      <c r="K69" s="58" t="str">
        <f t="shared" si="124"/>
        <v/>
      </c>
      <c r="L69" s="58" t="str">
        <f t="shared" si="124"/>
        <v/>
      </c>
      <c r="M69" s="58" t="str">
        <f t="shared" si="124"/>
        <v/>
      </c>
      <c r="N69" s="58" t="str">
        <f t="shared" si="124"/>
        <v/>
      </c>
      <c r="O69" s="58" t="str">
        <f t="shared" si="124"/>
        <v/>
      </c>
      <c r="P69" s="58" t="str">
        <f t="shared" si="124"/>
        <v/>
      </c>
      <c r="Q69" s="58" t="str">
        <f t="shared" si="124"/>
        <v/>
      </c>
      <c r="R69" s="58" t="str">
        <f t="shared" si="125"/>
        <v/>
      </c>
      <c r="S69" s="58" t="str">
        <f t="shared" si="125"/>
        <v/>
      </c>
      <c r="T69" s="58" t="str">
        <f t="shared" si="125"/>
        <v/>
      </c>
      <c r="U69" s="58" t="str">
        <f t="shared" si="125"/>
        <v/>
      </c>
      <c r="V69" s="58" t="str">
        <f t="shared" si="125"/>
        <v/>
      </c>
      <c r="W69" s="58" t="str">
        <f t="shared" si="125"/>
        <v/>
      </c>
      <c r="X69" s="58" t="str">
        <f t="shared" si="125"/>
        <v/>
      </c>
      <c r="Y69" s="58" t="str">
        <f t="shared" si="125"/>
        <v/>
      </c>
      <c r="Z69" s="58" t="str">
        <f t="shared" si="125"/>
        <v/>
      </c>
      <c r="AA69" s="58" t="str">
        <f t="shared" si="125"/>
        <v/>
      </c>
      <c r="AB69" s="68">
        <f t="shared" si="96"/>
        <v>0</v>
      </c>
      <c r="AC69" s="58">
        <f t="shared" ca="1" si="97"/>
        <v>57</v>
      </c>
      <c r="AD69" s="134">
        <f t="shared" ca="1" si="114"/>
        <v>55.771276595744688</v>
      </c>
      <c r="AE69" s="130">
        <f t="shared" ca="1" si="114"/>
        <v>55.771276595744688</v>
      </c>
      <c r="AF69" s="130">
        <f t="shared" ca="1" si="114"/>
        <v>55.771276595744688</v>
      </c>
      <c r="AG69" s="130">
        <f t="shared" ca="1" si="114"/>
        <v>55.771276595744688</v>
      </c>
      <c r="AH69" s="135">
        <f t="shared" ca="1" si="114"/>
        <v>55.771276595744688</v>
      </c>
      <c r="AI69" s="122">
        <f t="shared" si="98"/>
        <v>9.1792666364870854</v>
      </c>
      <c r="AJ69" s="16">
        <v>50</v>
      </c>
      <c r="AK69" s="16">
        <f t="shared" si="99"/>
        <v>14</v>
      </c>
      <c r="AL69" s="122">
        <f t="shared" si="100"/>
        <v>45.179266636487085</v>
      </c>
      <c r="AM69" s="122">
        <f t="shared" si="101"/>
        <v>0.65187867813490685</v>
      </c>
      <c r="AN69" s="122">
        <f t="shared" si="102"/>
        <v>0</v>
      </c>
      <c r="AO69" s="122">
        <f t="shared" si="103"/>
        <v>0</v>
      </c>
      <c r="AP69" s="122">
        <f t="shared" si="104"/>
        <v>0</v>
      </c>
      <c r="AQ69" s="122">
        <f t="shared" si="105"/>
        <v>0</v>
      </c>
      <c r="AR69" s="122">
        <f t="shared" si="106"/>
        <v>0</v>
      </c>
      <c r="AS69" s="122">
        <f t="shared" si="107"/>
        <v>4.3223630602082368</v>
      </c>
      <c r="AT69" s="122">
        <f t="shared" si="108"/>
        <v>0</v>
      </c>
      <c r="AU69" s="122">
        <f t="shared" si="109"/>
        <v>0</v>
      </c>
      <c r="AV69" s="59">
        <f t="shared" ca="1" si="63"/>
        <v>55.771276595744688</v>
      </c>
      <c r="AW69" s="16">
        <f>IF(AND('User Input'!$G$6=1,OR(HOUR(Model!BK69)=8,HOUR(Model!BK69)=9)),10,IF(AND('User Input'!$G$6=2,HOUR(Model!BK69)=6),10,0))</f>
        <v>10</v>
      </c>
      <c r="AX69" s="69">
        <f>IF('User Input'!$G$11=4,(Model!DA69-Model!$DA$4)*50,0)+IF('User Input'!$G$11=3,(Model!CV69-Model!$CV$4)*50,0)+IF('User Input'!$G$11=2,(Model!CW69-Model!$CW$4)*50,0)+IF('User Input'!$G$11=1,(Model!CX69-Model!$CX$4)*-25+(Model!CY69-Model!$CY$4)*-25,0)</f>
        <v>45.771276595744688</v>
      </c>
      <c r="AY69" s="16">
        <f>IF(AND('User Input'!$G$19=0,Model!BG69="M"),-1000,0)+IF(AND('User Input'!$G$20=0,Model!BG69="T"),-1000,0)+IF(AND('User Input'!$G$21=0,OR(Model!BG69="W",BH69="W")),-1000,0)+IF(AND('User Input'!$G$22=0,OR(Model!BG69="R",BH69="R")),-1000,0)</f>
        <v>0</v>
      </c>
      <c r="AZ69" s="16">
        <f ca="1">IF('User Input'!$G$26="NA",0,OFFSET(Model!BN69,1,'User Input'!$G$26)*50)</f>
        <v>0</v>
      </c>
      <c r="BA69" s="16">
        <f ca="1">IF('User Input'!$G$27="NA",0,OFFSET(Model!BN69,1,'User Input'!$G$27)*50)</f>
        <v>0</v>
      </c>
      <c r="BB69" s="14" t="s">
        <v>881</v>
      </c>
      <c r="BC69" s="14" t="s">
        <v>1</v>
      </c>
      <c r="BD69" s="14">
        <f>VLOOKUP(BB69,Size!$A$1:$D$397,4,TRUE)</f>
        <v>50</v>
      </c>
      <c r="BE69" s="14" t="s">
        <v>987</v>
      </c>
      <c r="BF69" s="14">
        <f t="shared" si="120"/>
        <v>1</v>
      </c>
      <c r="BG69" s="15" t="str">
        <f t="shared" si="121"/>
        <v>W</v>
      </c>
      <c r="BH69" s="15" t="str">
        <f t="shared" si="122"/>
        <v/>
      </c>
      <c r="BI69" s="14" t="s">
        <v>970</v>
      </c>
      <c r="BJ69" s="14">
        <f t="shared" si="123"/>
        <v>5</v>
      </c>
      <c r="BK69" s="123" t="str">
        <f t="shared" si="75"/>
        <v>6:00</v>
      </c>
      <c r="BL69" s="14" t="str">
        <f t="shared" si="76"/>
        <v>9:00</v>
      </c>
      <c r="BM69" s="14" t="s">
        <v>882</v>
      </c>
      <c r="BN69" s="14" t="s">
        <v>883</v>
      </c>
      <c r="BO69" s="16">
        <f t="shared" si="110"/>
        <v>30</v>
      </c>
      <c r="BP69" s="16">
        <f t="shared" si="111"/>
        <v>0</v>
      </c>
      <c r="BQ69" s="58">
        <f t="shared" si="112"/>
        <v>5</v>
      </c>
      <c r="BR69" s="16">
        <f t="shared" si="113"/>
        <v>5</v>
      </c>
      <c r="BS69" s="16">
        <f t="shared" si="77"/>
        <v>35</v>
      </c>
      <c r="BT69" s="16">
        <f t="shared" si="78"/>
        <v>0</v>
      </c>
      <c r="BU69" s="14">
        <v>0</v>
      </c>
      <c r="BV69" s="14">
        <v>0</v>
      </c>
      <c r="BW69" s="14">
        <v>0</v>
      </c>
      <c r="BX69" s="14">
        <v>0</v>
      </c>
      <c r="BY69" s="14">
        <v>0</v>
      </c>
      <c r="BZ69" s="14">
        <v>0</v>
      </c>
      <c r="CA69" s="14">
        <v>1</v>
      </c>
      <c r="CB69" s="14">
        <v>0</v>
      </c>
      <c r="CC69" s="14">
        <v>0</v>
      </c>
      <c r="CD69" s="14">
        <v>0</v>
      </c>
      <c r="CE69" s="14">
        <v>0</v>
      </c>
      <c r="CF69" s="14">
        <v>0</v>
      </c>
      <c r="CG69" s="14">
        <v>0</v>
      </c>
      <c r="CH69" s="14">
        <v>0</v>
      </c>
      <c r="CI69" s="14">
        <v>0</v>
      </c>
      <c r="CJ69" s="14">
        <v>0</v>
      </c>
      <c r="CK69" s="14">
        <v>0</v>
      </c>
      <c r="CL69" s="14">
        <v>1</v>
      </c>
      <c r="CM69" s="14">
        <v>0</v>
      </c>
      <c r="CN69" s="14">
        <v>0</v>
      </c>
      <c r="CO69" s="14">
        <v>0</v>
      </c>
      <c r="CP69" s="14">
        <v>0</v>
      </c>
      <c r="CQ69" s="14">
        <v>0</v>
      </c>
      <c r="CS69" s="50">
        <v>3.7</v>
      </c>
      <c r="CT69" s="50">
        <v>5.6</v>
      </c>
      <c r="CU69" s="50">
        <v>5.5</v>
      </c>
      <c r="CV69" s="50">
        <v>5</v>
      </c>
      <c r="CW69" s="50">
        <v>5.4</v>
      </c>
      <c r="CX69" s="50">
        <v>4.5999999999999996</v>
      </c>
      <c r="CY69" s="50">
        <v>0</v>
      </c>
      <c r="CZ69" s="50">
        <v>5</v>
      </c>
      <c r="DA69" s="50">
        <v>5.0999999999999996</v>
      </c>
    </row>
    <row r="70" spans="1:107" s="16" customFormat="1" x14ac:dyDescent="0.25">
      <c r="A70" s="16">
        <v>64</v>
      </c>
      <c r="B70" s="59">
        <f t="shared" si="79"/>
        <v>2</v>
      </c>
      <c r="C70" s="59" t="str">
        <f t="shared" si="72"/>
        <v/>
      </c>
      <c r="D70" s="66">
        <v>0</v>
      </c>
      <c r="E70" s="65">
        <f t="shared" si="73"/>
        <v>0</v>
      </c>
      <c r="F70" s="58">
        <f t="shared" si="117"/>
        <v>0</v>
      </c>
      <c r="G70" s="58">
        <f t="shared" si="95"/>
        <v>0</v>
      </c>
      <c r="H70" s="58" t="str">
        <f t="shared" si="124"/>
        <v/>
      </c>
      <c r="I70" s="58" t="str">
        <f t="shared" si="124"/>
        <v/>
      </c>
      <c r="J70" s="58" t="str">
        <f t="shared" si="124"/>
        <v/>
      </c>
      <c r="K70" s="58" t="str">
        <f t="shared" si="124"/>
        <v/>
      </c>
      <c r="L70" s="58" t="str">
        <f t="shared" si="124"/>
        <v/>
      </c>
      <c r="M70" s="58" t="str">
        <f t="shared" si="124"/>
        <v/>
      </c>
      <c r="N70" s="58" t="str">
        <f t="shared" si="124"/>
        <v/>
      </c>
      <c r="O70" s="58" t="str">
        <f t="shared" si="124"/>
        <v/>
      </c>
      <c r="P70" s="58" t="str">
        <f t="shared" si="124"/>
        <v/>
      </c>
      <c r="Q70" s="58" t="str">
        <f t="shared" si="124"/>
        <v/>
      </c>
      <c r="R70" s="58" t="str">
        <f t="shared" si="125"/>
        <v/>
      </c>
      <c r="S70" s="58" t="str">
        <f t="shared" si="125"/>
        <v/>
      </c>
      <c r="T70" s="58" t="str">
        <f t="shared" si="125"/>
        <v/>
      </c>
      <c r="U70" s="58" t="str">
        <f t="shared" si="125"/>
        <v/>
      </c>
      <c r="V70" s="58" t="str">
        <f t="shared" si="125"/>
        <v/>
      </c>
      <c r="W70" s="58" t="str">
        <f t="shared" si="125"/>
        <v/>
      </c>
      <c r="X70" s="58" t="str">
        <f t="shared" si="125"/>
        <v/>
      </c>
      <c r="Y70" s="58" t="str">
        <f t="shared" si="125"/>
        <v/>
      </c>
      <c r="Z70" s="58" t="str">
        <f t="shared" si="125"/>
        <v/>
      </c>
      <c r="AA70" s="58" t="str">
        <f t="shared" si="125"/>
        <v/>
      </c>
      <c r="AB70" s="68">
        <f t="shared" si="96"/>
        <v>0</v>
      </c>
      <c r="AC70" s="58">
        <f t="shared" ca="1" si="97"/>
        <v>97</v>
      </c>
      <c r="AD70" s="134">
        <f t="shared" ca="1" si="114"/>
        <v>18.271276595744673</v>
      </c>
      <c r="AE70" s="130">
        <f t="shared" ca="1" si="114"/>
        <v>18.271276595744673</v>
      </c>
      <c r="AF70" s="130">
        <f t="shared" ca="1" si="114"/>
        <v>18.271276595744673</v>
      </c>
      <c r="AG70" s="130">
        <f t="shared" ca="1" si="114"/>
        <v>18.271276595744673</v>
      </c>
      <c r="AH70" s="135">
        <f t="shared" ca="1" si="114"/>
        <v>18.271276595744673</v>
      </c>
      <c r="AI70" s="122">
        <f t="shared" si="98"/>
        <v>-21</v>
      </c>
      <c r="AJ70" s="16">
        <v>35</v>
      </c>
      <c r="AK70" s="16">
        <f t="shared" si="99"/>
        <v>14</v>
      </c>
      <c r="AL70" s="122">
        <f t="shared" si="100"/>
        <v>0</v>
      </c>
      <c r="AM70" s="122">
        <f t="shared" si="101"/>
        <v>0</v>
      </c>
      <c r="AN70" s="122">
        <f t="shared" si="102"/>
        <v>0</v>
      </c>
      <c r="AO70" s="122">
        <f t="shared" si="103"/>
        <v>0</v>
      </c>
      <c r="AP70" s="122">
        <f t="shared" si="104"/>
        <v>0</v>
      </c>
      <c r="AQ70" s="122">
        <f t="shared" si="105"/>
        <v>0</v>
      </c>
      <c r="AR70" s="122">
        <f t="shared" si="106"/>
        <v>0</v>
      </c>
      <c r="AS70" s="122">
        <f t="shared" si="107"/>
        <v>0</v>
      </c>
      <c r="AT70" s="122">
        <f t="shared" si="108"/>
        <v>0</v>
      </c>
      <c r="AU70" s="122">
        <f t="shared" si="109"/>
        <v>0</v>
      </c>
      <c r="AV70" s="59">
        <f t="shared" ca="1" si="63"/>
        <v>18.271276595744673</v>
      </c>
      <c r="AW70" s="16">
        <f>IF(AND('User Input'!$G$6=1,OR(HOUR(Model!BK70)=8,HOUR(Model!BK70)=9)),10,IF(AND('User Input'!$G$6=2,HOUR(Model!BK70)=6),10,0))</f>
        <v>10</v>
      </c>
      <c r="AX70" s="69">
        <f>IF('User Input'!$G$11=4,(Model!DA70-Model!$DA$4)*50,0)+IF('User Input'!$G$11=3,(Model!CV70-Model!$CV$4)*50,0)+IF('User Input'!$G$11=2,(Model!CW70-Model!$CW$4)*50,0)+IF('User Input'!$G$11=1,(Model!CX70-Model!$CX$4)*-25+(Model!CY70-Model!$CY$4)*-25,0)</f>
        <v>8.2712765957446752</v>
      </c>
      <c r="AY70" s="16">
        <f>IF(AND('User Input'!$G$19=0,Model!BG70="M"),-1000,0)+IF(AND('User Input'!$G$20=0,Model!BG70="T"),-1000,0)+IF(AND('User Input'!$G$21=0,OR(Model!BG70="W",BH70="W")),-1000,0)+IF(AND('User Input'!$G$22=0,OR(Model!BG70="R",BH70="R")),-1000,0)</f>
        <v>0</v>
      </c>
      <c r="AZ70" s="16">
        <f ca="1">IF('User Input'!$G$26="NA",0,OFFSET(Model!BN70,1,'User Input'!$G$26)*50)</f>
        <v>0</v>
      </c>
      <c r="BA70" s="16">
        <f ca="1">IF('User Input'!$G$27="NA",0,OFFSET(Model!BN70,1,'User Input'!$G$27)*50)</f>
        <v>0</v>
      </c>
      <c r="BB70" s="14" t="s">
        <v>873</v>
      </c>
      <c r="BC70" s="14" t="s">
        <v>7</v>
      </c>
      <c r="BD70" s="14">
        <f>VLOOKUP(BB70,Size!$A$1:$D$397,4,TRUE)</f>
        <v>35</v>
      </c>
      <c r="BE70" s="14" t="s">
        <v>987</v>
      </c>
      <c r="BF70" s="14">
        <f t="shared" si="120"/>
        <v>1</v>
      </c>
      <c r="BG70" s="15" t="str">
        <f t="shared" si="121"/>
        <v>W</v>
      </c>
      <c r="BH70" s="15" t="str">
        <f t="shared" si="122"/>
        <v/>
      </c>
      <c r="BI70" s="14" t="s">
        <v>970</v>
      </c>
      <c r="BJ70" s="14">
        <f t="shared" si="123"/>
        <v>5</v>
      </c>
      <c r="BK70" s="123" t="str">
        <f t="shared" si="75"/>
        <v>6:00</v>
      </c>
      <c r="BL70" s="14" t="str">
        <f t="shared" si="76"/>
        <v>9:00</v>
      </c>
      <c r="BM70" s="14" t="s">
        <v>874</v>
      </c>
      <c r="BN70" s="14" t="s">
        <v>875</v>
      </c>
      <c r="BO70" s="16">
        <f t="shared" si="110"/>
        <v>30</v>
      </c>
      <c r="BP70" s="16">
        <f t="shared" si="111"/>
        <v>0</v>
      </c>
      <c r="BQ70" s="58">
        <f t="shared" si="112"/>
        <v>5</v>
      </c>
      <c r="BR70" s="16">
        <f t="shared" si="113"/>
        <v>5</v>
      </c>
      <c r="BS70" s="16">
        <f t="shared" si="77"/>
        <v>35</v>
      </c>
      <c r="BT70" s="16">
        <f t="shared" si="78"/>
        <v>0</v>
      </c>
      <c r="BU70" s="14">
        <v>0</v>
      </c>
      <c r="BV70" s="14">
        <v>0</v>
      </c>
      <c r="BW70" s="14">
        <v>0</v>
      </c>
      <c r="BX70" s="14">
        <v>0</v>
      </c>
      <c r="BY70" s="14">
        <v>0</v>
      </c>
      <c r="BZ70" s="14">
        <v>0</v>
      </c>
      <c r="CA70" s="14">
        <v>0</v>
      </c>
      <c r="CB70" s="14">
        <v>0</v>
      </c>
      <c r="CC70" s="14">
        <v>0</v>
      </c>
      <c r="CD70" s="14">
        <v>0</v>
      </c>
      <c r="CE70" s="14">
        <v>0</v>
      </c>
      <c r="CF70" s="14">
        <v>0</v>
      </c>
      <c r="CG70" s="14">
        <v>0</v>
      </c>
      <c r="CH70" s="14">
        <v>0</v>
      </c>
      <c r="CI70" s="14">
        <v>0</v>
      </c>
      <c r="CJ70" s="14">
        <v>0</v>
      </c>
      <c r="CK70" s="14">
        <v>0</v>
      </c>
      <c r="CL70" s="14">
        <v>1</v>
      </c>
      <c r="CM70" s="14">
        <v>0</v>
      </c>
      <c r="CN70" s="14">
        <v>0</v>
      </c>
      <c r="CO70" s="14">
        <v>0</v>
      </c>
      <c r="CP70" s="14">
        <v>0</v>
      </c>
      <c r="CQ70" s="14">
        <v>0</v>
      </c>
      <c r="CS70" s="50">
        <v>3.3</v>
      </c>
      <c r="CT70" s="50">
        <v>6.1</v>
      </c>
      <c r="CU70" s="50">
        <v>5.7</v>
      </c>
      <c r="CV70" s="50">
        <v>5</v>
      </c>
      <c r="CW70" s="50">
        <v>5.5</v>
      </c>
      <c r="CX70" s="50">
        <v>5.2</v>
      </c>
      <c r="CY70" s="50">
        <v>0.9</v>
      </c>
      <c r="CZ70" s="50">
        <v>5.5</v>
      </c>
      <c r="DA70" s="50">
        <v>5.2</v>
      </c>
    </row>
    <row r="71" spans="1:107" s="16" customFormat="1" x14ac:dyDescent="0.25">
      <c r="A71" s="16">
        <v>65</v>
      </c>
      <c r="B71" s="59">
        <f t="shared" si="79"/>
        <v>2</v>
      </c>
      <c r="C71" s="59" t="str">
        <f t="shared" si="72"/>
        <v/>
      </c>
      <c r="D71" s="66">
        <v>0</v>
      </c>
      <c r="E71" s="65">
        <f t="shared" si="73"/>
        <v>0</v>
      </c>
      <c r="F71" s="58">
        <f t="shared" si="117"/>
        <v>0</v>
      </c>
      <c r="G71" s="58">
        <f t="shared" ref="G71:G102" si="126">IF(AND(BH71&lt;&gt;"",F71&gt;0),F71+5,0)</f>
        <v>0</v>
      </c>
      <c r="H71" s="58" t="str">
        <f t="shared" si="124"/>
        <v/>
      </c>
      <c r="I71" s="58" t="str">
        <f t="shared" si="124"/>
        <v/>
      </c>
      <c r="J71" s="58" t="str">
        <f t="shared" si="124"/>
        <v/>
      </c>
      <c r="K71" s="58" t="str">
        <f t="shared" si="124"/>
        <v/>
      </c>
      <c r="L71" s="58" t="str">
        <f t="shared" si="124"/>
        <v/>
      </c>
      <c r="M71" s="58" t="str">
        <f t="shared" si="124"/>
        <v/>
      </c>
      <c r="N71" s="58" t="str">
        <f t="shared" si="124"/>
        <v/>
      </c>
      <c r="O71" s="58" t="str">
        <f t="shared" si="124"/>
        <v/>
      </c>
      <c r="P71" s="58" t="str">
        <f t="shared" si="124"/>
        <v/>
      </c>
      <c r="Q71" s="58" t="str">
        <f t="shared" si="124"/>
        <v/>
      </c>
      <c r="R71" s="58" t="str">
        <f t="shared" si="125"/>
        <v/>
      </c>
      <c r="S71" s="58" t="str">
        <f t="shared" si="125"/>
        <v/>
      </c>
      <c r="T71" s="58" t="str">
        <f t="shared" si="125"/>
        <v/>
      </c>
      <c r="U71" s="58" t="str">
        <f t="shared" si="125"/>
        <v/>
      </c>
      <c r="V71" s="58" t="str">
        <f t="shared" si="125"/>
        <v/>
      </c>
      <c r="W71" s="58" t="str">
        <f t="shared" si="125"/>
        <v/>
      </c>
      <c r="X71" s="58" t="str">
        <f t="shared" si="125"/>
        <v/>
      </c>
      <c r="Y71" s="58" t="str">
        <f t="shared" si="125"/>
        <v/>
      </c>
      <c r="Z71" s="58" t="str">
        <f t="shared" si="125"/>
        <v/>
      </c>
      <c r="AA71" s="58" t="str">
        <f t="shared" si="125"/>
        <v/>
      </c>
      <c r="AB71" s="68">
        <f t="shared" ref="AB71:AB102" si="127">IF(D71=1,AV71,0)</f>
        <v>0</v>
      </c>
      <c r="AC71" s="58">
        <f t="shared" ref="AC71:AC102" ca="1" si="128">RANK(AV71,$AV$7:$AV$154)</f>
        <v>91</v>
      </c>
      <c r="AD71" s="134">
        <f t="shared" ca="1" si="114"/>
        <v>20.771276595744681</v>
      </c>
      <c r="AE71" s="130">
        <f t="shared" ca="1" si="114"/>
        <v>20.771276595744681</v>
      </c>
      <c r="AF71" s="130">
        <f t="shared" ca="1" si="114"/>
        <v>20.771276595744681</v>
      </c>
      <c r="AG71" s="130">
        <f t="shared" ca="1" si="114"/>
        <v>20.771276595744681</v>
      </c>
      <c r="AH71" s="135">
        <f t="shared" ca="1" si="114"/>
        <v>20.771276595744681</v>
      </c>
      <c r="AI71" s="122">
        <f t="shared" ref="AI71:AI102" si="129">AL71+AK71-AJ71</f>
        <v>114.83401991851474</v>
      </c>
      <c r="AJ71" s="16">
        <v>50</v>
      </c>
      <c r="AK71" s="16">
        <f t="shared" ref="AK71:AK102" si="130">(IF(HOUR(BK71)=1,3.6,IF(OR(HOUR(BK71)=10,HOUR(BK71)=3),3,IF(HOUR(BK71)=6,2,1)))^3-1)*2</f>
        <v>14</v>
      </c>
      <c r="AL71" s="122">
        <f t="shared" ref="AL71:AL102" si="131">AN71+AO71+3*AM71+3*AP71+5*AR71+5*AT71+10*AS71+20*AQ71+20*AU71</f>
        <v>150.83401991851474</v>
      </c>
      <c r="AM71" s="122">
        <f t="shared" ref="AM71:AM102" si="132">IF(ISBLANK(CS71),0,IF((CS71-CS$4)&lt;0,0,((CS71-CS$4)*10)^2*0.1))</f>
        <v>3.0602082390222524E-2</v>
      </c>
      <c r="AN71" s="122">
        <f t="shared" ref="AN71:AN102" si="133">IF(ISBLANK(CT71),0,IF((CT71-CT$4)&lt;0,0,((CT71-CT$4)*10)^2*0.1))</f>
        <v>1.4182435491172423</v>
      </c>
      <c r="AO71" s="122">
        <f t="shared" ref="AO71:AO102" si="134">IF(ISBLANK(CU71),0,IF((CU71-CU$4)&lt;0,0,((CU71-CU$4)*10)^2*0.1))</f>
        <v>2.4576278859212302</v>
      </c>
      <c r="AP71" s="122">
        <f t="shared" ref="AP71:AP102" si="135">IF(ISBLANK(CV71),0,IF((CV71-CV$4)&lt;0,0,((CV71-CV$4)*10)^2*0.1))</f>
        <v>3.8071525577184704</v>
      </c>
      <c r="AQ71" s="122">
        <f t="shared" ref="AQ71:AQ102" si="136">IF(ISBLANK(CW71),0,IF((CW71-CW$4)&lt;0,0,((CW71-CW$4)*10)^2*0.1))</f>
        <v>3.0367134449977131</v>
      </c>
      <c r="AR71" s="122">
        <f t="shared" ref="AR71:AR102" si="137">IF(ISBLANK(CX71),0,IF((CX71-CX$4)&lt;0,0,((CX71-CX$4)*10)^2*0.1))</f>
        <v>0.51345631507469347</v>
      </c>
      <c r="AS71" s="122">
        <f t="shared" ref="AS71:AS102" si="138">IF(ISBLANK(CY71),0,IF((CY$4-CY71)&lt;0,0,((CY$4-CY71)*10)^2*0.1))</f>
        <v>4.3223630602082368</v>
      </c>
      <c r="AT71" s="122">
        <f t="shared" ref="AT71:AT102" si="139">IF(ISBLANK(CZ71),0,IF((CZ71-CZ$4)&lt;0,0,((CZ71-CZ$4)*10)^2*0.1))</f>
        <v>0.39575599818923446</v>
      </c>
      <c r="AU71" s="122">
        <f t="shared" ref="AU71:AU102" si="140">IF(ISBLANK(DA71),0,IF((DA71-DA$4)&lt;0,0,((DA71-DA$4)*10)^2*0.1))</f>
        <v>1.3470461747396956</v>
      </c>
      <c r="AV71" s="59">
        <f t="shared" ref="AV71:AV134" ca="1" si="141">SUM(AW71:BA71)</f>
        <v>20.771276595744681</v>
      </c>
      <c r="AW71" s="16">
        <f>IF(AND('User Input'!$G$6=1,OR(HOUR(Model!BK71)=8,HOUR(Model!BK71)=9)),10,IF(AND('User Input'!$G$6=2,HOUR(Model!BK71)=6),10,0))</f>
        <v>10</v>
      </c>
      <c r="AX71" s="69">
        <f>IF('User Input'!$G$11=4,(Model!DA71-Model!$DA$4)*50,0)+IF('User Input'!$G$11=3,(Model!CV71-Model!$CV$4)*50,0)+IF('User Input'!$G$11=2,(Model!CW71-Model!$CW$4)*50,0)+IF('User Input'!$G$11=1,(Model!CX71-Model!$CX$4)*-25+(Model!CY71-Model!$CY$4)*-25,0)</f>
        <v>10.771276595744681</v>
      </c>
      <c r="AY71" s="16">
        <f>IF(AND('User Input'!$G$19=0,Model!BG71="M"),-1000,0)+IF(AND('User Input'!$G$20=0,Model!BG71="T"),-1000,0)+IF(AND('User Input'!$G$21=0,OR(Model!BG71="W",BH71="W")),-1000,0)+IF(AND('User Input'!$G$22=0,OR(Model!BG71="R",BH71="R")),-1000,0)</f>
        <v>0</v>
      </c>
      <c r="AZ71" s="16">
        <f ca="1">IF('User Input'!$G$26="NA",0,OFFSET(Model!BN71,1,'User Input'!$G$26)*50)</f>
        <v>0</v>
      </c>
      <c r="BA71" s="16">
        <f ca="1">IF('User Input'!$G$27="NA",0,OFFSET(Model!BN71,1,'User Input'!$G$27)*50)</f>
        <v>0</v>
      </c>
      <c r="BB71" s="14" t="s">
        <v>912</v>
      </c>
      <c r="BC71" s="14" t="s">
        <v>13</v>
      </c>
      <c r="BD71" s="14">
        <f>VLOOKUP(BB71,Size!$A$1:$D$397,4,TRUE)</f>
        <v>50</v>
      </c>
      <c r="BE71" s="14" t="s">
        <v>987</v>
      </c>
      <c r="BF71" s="14">
        <f t="shared" si="120"/>
        <v>1</v>
      </c>
      <c r="BG71" s="15" t="str">
        <f t="shared" si="121"/>
        <v>W</v>
      </c>
      <c r="BH71" s="15" t="str">
        <f t="shared" si="122"/>
        <v/>
      </c>
      <c r="BI71" s="14" t="s">
        <v>970</v>
      </c>
      <c r="BJ71" s="14">
        <f t="shared" si="123"/>
        <v>5</v>
      </c>
      <c r="BK71" s="123" t="str">
        <f t="shared" si="75"/>
        <v>6:00</v>
      </c>
      <c r="BL71" s="14" t="str">
        <f t="shared" si="76"/>
        <v>9:00</v>
      </c>
      <c r="BM71" s="14" t="s">
        <v>913</v>
      </c>
      <c r="BN71" s="14" t="s">
        <v>914</v>
      </c>
      <c r="BO71" s="16">
        <f t="shared" ref="BO71:BO102" si="142">IF(BG71="M",10,IF(BG71="T",20,IF(BG71="W",30,IF(BG71="R",40,0))))</f>
        <v>30</v>
      </c>
      <c r="BP71" s="16">
        <f t="shared" ref="BP71:BP102" si="143">IF(BH71="M",10,IF(BH71="T",20,IF(BH71="W",30,IF(BH71="R",40,0))))</f>
        <v>0</v>
      </c>
      <c r="BQ71" s="58">
        <f t="shared" ref="BQ71:BQ102" si="144">IF(HOUR(BK71)=9,1,IF(HOUR(BK71)=10,2,IF(HOUR(BK71)=1,3,IF(HOUR(BK71)=3,4,5))))</f>
        <v>5</v>
      </c>
      <c r="BR71" s="16">
        <f t="shared" ref="BR71:BR102" si="145">IF(HOUR(BL71)=10,1,IF(HOUR(BL71)=11,2,IF(HOUR(BL71)=2,3,IF(HOUR(BL71)=4,4,5))))</f>
        <v>5</v>
      </c>
      <c r="BS71" s="16">
        <f t="shared" si="77"/>
        <v>35</v>
      </c>
      <c r="BT71" s="16">
        <f t="shared" si="78"/>
        <v>0</v>
      </c>
      <c r="BU71" s="14">
        <v>0</v>
      </c>
      <c r="BV71" s="14">
        <v>0</v>
      </c>
      <c r="BW71" s="14">
        <v>0</v>
      </c>
      <c r="BX71" s="14">
        <v>0</v>
      </c>
      <c r="BY71" s="14">
        <v>1</v>
      </c>
      <c r="BZ71" s="14">
        <v>0</v>
      </c>
      <c r="CA71" s="14">
        <v>1</v>
      </c>
      <c r="CB71" s="14">
        <v>0</v>
      </c>
      <c r="CC71" s="14">
        <v>0</v>
      </c>
      <c r="CD71" s="14">
        <v>0</v>
      </c>
      <c r="CE71" s="14">
        <v>0</v>
      </c>
      <c r="CF71" s="14">
        <v>0</v>
      </c>
      <c r="CG71" s="14">
        <v>0</v>
      </c>
      <c r="CH71" s="14">
        <v>0</v>
      </c>
      <c r="CI71" s="14">
        <v>0</v>
      </c>
      <c r="CJ71" s="14">
        <v>0</v>
      </c>
      <c r="CK71" s="14">
        <v>0</v>
      </c>
      <c r="CL71" s="14">
        <v>1</v>
      </c>
      <c r="CM71" s="14">
        <v>0</v>
      </c>
      <c r="CN71" s="14">
        <v>0</v>
      </c>
      <c r="CO71" s="14">
        <v>0</v>
      </c>
      <c r="CP71" s="14">
        <v>0</v>
      </c>
      <c r="CQ71" s="14">
        <v>0</v>
      </c>
      <c r="CS71" s="50">
        <v>3.5</v>
      </c>
      <c r="CT71" s="50">
        <v>6.7</v>
      </c>
      <c r="CU71" s="50">
        <v>6.6</v>
      </c>
      <c r="CV71" s="50">
        <v>6.4</v>
      </c>
      <c r="CW71" s="50">
        <v>6.6</v>
      </c>
      <c r="CX71" s="50">
        <v>6</v>
      </c>
      <c r="CY71" s="50">
        <v>0</v>
      </c>
      <c r="CZ71" s="50">
        <v>6.2</v>
      </c>
      <c r="DA71" s="50">
        <v>6.3</v>
      </c>
    </row>
    <row r="72" spans="1:107" s="16" customFormat="1" x14ac:dyDescent="0.25">
      <c r="A72" s="16">
        <v>66</v>
      </c>
      <c r="B72" s="59">
        <f t="shared" si="79"/>
        <v>2</v>
      </c>
      <c r="C72" s="59" t="str">
        <f t="shared" ref="C72:C135" si="146">IF(E72&gt;=1,D72,"")</f>
        <v/>
      </c>
      <c r="D72" s="66">
        <v>0</v>
      </c>
      <c r="E72" s="65">
        <f t="shared" ref="E72:E135" si="147">IF(D72&gt;=1,1,0)</f>
        <v>0</v>
      </c>
      <c r="F72" s="58">
        <f t="shared" si="117"/>
        <v>0</v>
      </c>
      <c r="G72" s="58">
        <f t="shared" si="126"/>
        <v>0</v>
      </c>
      <c r="H72" s="58" t="str">
        <f t="shared" si="124"/>
        <v/>
      </c>
      <c r="I72" s="58" t="str">
        <f t="shared" si="124"/>
        <v/>
      </c>
      <c r="J72" s="58" t="str">
        <f t="shared" si="124"/>
        <v/>
      </c>
      <c r="K72" s="58" t="str">
        <f t="shared" si="124"/>
        <v/>
      </c>
      <c r="L72" s="58" t="str">
        <f t="shared" si="124"/>
        <v/>
      </c>
      <c r="M72" s="58" t="str">
        <f t="shared" si="124"/>
        <v/>
      </c>
      <c r="N72" s="58" t="str">
        <f t="shared" si="124"/>
        <v/>
      </c>
      <c r="O72" s="58" t="str">
        <f t="shared" si="124"/>
        <v/>
      </c>
      <c r="P72" s="58" t="str">
        <f t="shared" si="124"/>
        <v/>
      </c>
      <c r="Q72" s="58" t="str">
        <f t="shared" si="124"/>
        <v/>
      </c>
      <c r="R72" s="58" t="str">
        <f t="shared" si="125"/>
        <v/>
      </c>
      <c r="S72" s="58" t="str">
        <f t="shared" si="125"/>
        <v/>
      </c>
      <c r="T72" s="58" t="str">
        <f t="shared" si="125"/>
        <v/>
      </c>
      <c r="U72" s="58" t="str">
        <f t="shared" si="125"/>
        <v/>
      </c>
      <c r="V72" s="58" t="str">
        <f t="shared" si="125"/>
        <v/>
      </c>
      <c r="W72" s="58" t="str">
        <f t="shared" si="125"/>
        <v/>
      </c>
      <c r="X72" s="58" t="str">
        <f t="shared" si="125"/>
        <v/>
      </c>
      <c r="Y72" s="58" t="str">
        <f t="shared" si="125"/>
        <v/>
      </c>
      <c r="Z72" s="58" t="str">
        <f t="shared" si="125"/>
        <v/>
      </c>
      <c r="AA72" s="58" t="str">
        <f t="shared" si="125"/>
        <v/>
      </c>
      <c r="AB72" s="68">
        <f t="shared" si="127"/>
        <v>0</v>
      </c>
      <c r="AC72" s="58">
        <f t="shared" ca="1" si="128"/>
        <v>93</v>
      </c>
      <c r="AD72" s="134">
        <f t="shared" ref="AD72:AH103" ca="1" si="148">IF($AV72&gt;0,$AV72*IF($AI72&lt;150,1,IF($AI72&gt;250,AD$155,1-(1-AD$155)*($AI72-150)/100)),((1-IF($AI72&lt;150,1,IF($AI72&gt;250,AD$155,1-(1-AD$155)*($AI72-150)/100)))*$AV72)+$AV72)</f>
        <v>20.771276595744673</v>
      </c>
      <c r="AE72" s="130">
        <f t="shared" ca="1" si="148"/>
        <v>20.771276595744673</v>
      </c>
      <c r="AF72" s="130">
        <f t="shared" ca="1" si="148"/>
        <v>20.771276595744673</v>
      </c>
      <c r="AG72" s="130">
        <f t="shared" ca="1" si="148"/>
        <v>20.771276595744673</v>
      </c>
      <c r="AH72" s="135">
        <f t="shared" ca="1" si="148"/>
        <v>20.771276595744673</v>
      </c>
      <c r="AI72" s="122">
        <f t="shared" si="129"/>
        <v>-20.908193752829334</v>
      </c>
      <c r="AJ72" s="16">
        <v>35</v>
      </c>
      <c r="AK72" s="16">
        <f t="shared" si="130"/>
        <v>14</v>
      </c>
      <c r="AL72" s="122">
        <f t="shared" si="131"/>
        <v>9.1806247170667571E-2</v>
      </c>
      <c r="AM72" s="122">
        <f t="shared" si="132"/>
        <v>3.0602082390222524E-2</v>
      </c>
      <c r="AN72" s="122">
        <f t="shared" si="133"/>
        <v>0</v>
      </c>
      <c r="AO72" s="122">
        <f t="shared" si="134"/>
        <v>0</v>
      </c>
      <c r="AP72" s="122">
        <f t="shared" si="135"/>
        <v>0</v>
      </c>
      <c r="AQ72" s="122">
        <f t="shared" si="136"/>
        <v>0</v>
      </c>
      <c r="AR72" s="122">
        <f t="shared" si="137"/>
        <v>0</v>
      </c>
      <c r="AS72" s="122">
        <f t="shared" si="138"/>
        <v>0</v>
      </c>
      <c r="AT72" s="122">
        <f t="shared" si="139"/>
        <v>0</v>
      </c>
      <c r="AU72" s="122">
        <f t="shared" si="140"/>
        <v>0</v>
      </c>
      <c r="AV72" s="59">
        <f t="shared" ca="1" si="141"/>
        <v>20.771276595744673</v>
      </c>
      <c r="AW72" s="16">
        <f>IF(AND('User Input'!$G$6=1,OR(HOUR(Model!BK72)=8,HOUR(Model!BK72)=9)),10,IF(AND('User Input'!$G$6=2,HOUR(Model!BK72)=6),10,0))</f>
        <v>10</v>
      </c>
      <c r="AX72" s="69">
        <f>IF('User Input'!$G$11=4,(Model!DA72-Model!$DA$4)*50,0)+IF('User Input'!$G$11=3,(Model!CV72-Model!$CV$4)*50,0)+IF('User Input'!$G$11=2,(Model!CW72-Model!$CW$4)*50,0)+IF('User Input'!$G$11=1,(Model!CX72-Model!$CX$4)*-25+(Model!CY72-Model!$CY$4)*-25,0)</f>
        <v>10.771276595744673</v>
      </c>
      <c r="AY72" s="16">
        <f>IF(AND('User Input'!$G$19=0,Model!BG72="M"),-1000,0)+IF(AND('User Input'!$G$20=0,Model!BG72="T"),-1000,0)+IF(AND('User Input'!$G$21=0,OR(Model!BG72="W",BH72="W")),-1000,0)+IF(AND('User Input'!$G$22=0,OR(Model!BG72="R",BH72="R")),-1000,0)</f>
        <v>0</v>
      </c>
      <c r="AZ72" s="16">
        <f ca="1">IF('User Input'!$G$26="NA",0,OFFSET(Model!BN72,1,'User Input'!$G$26)*50)</f>
        <v>0</v>
      </c>
      <c r="BA72" s="16">
        <f ca="1">IF('User Input'!$G$27="NA",0,OFFSET(Model!BN72,1,'User Input'!$G$27)*50)</f>
        <v>0</v>
      </c>
      <c r="BB72" s="14" t="s">
        <v>876</v>
      </c>
      <c r="BC72" s="14" t="s">
        <v>14</v>
      </c>
      <c r="BD72" s="14">
        <f>VLOOKUP(BB72,Size!$A$1:$D$397,4,TRUE)</f>
        <v>35</v>
      </c>
      <c r="BE72" s="14" t="s">
        <v>987</v>
      </c>
      <c r="BF72" s="14">
        <f t="shared" si="120"/>
        <v>1</v>
      </c>
      <c r="BG72" s="15" t="str">
        <f t="shared" si="121"/>
        <v>W</v>
      </c>
      <c r="BH72" s="15" t="str">
        <f t="shared" si="122"/>
        <v/>
      </c>
      <c r="BI72" s="14" t="s">
        <v>970</v>
      </c>
      <c r="BJ72" s="14">
        <f t="shared" si="123"/>
        <v>5</v>
      </c>
      <c r="BK72" s="123" t="str">
        <f t="shared" ref="BK72:BK135" si="149">LEFT(BI72,BJ72-1)</f>
        <v>6:00</v>
      </c>
      <c r="BL72" s="14" t="str">
        <f t="shared" ref="BL72:BL135" si="150">RIGHT(BI72,LEN(BI72)-BJ72)</f>
        <v>9:00</v>
      </c>
      <c r="BM72" s="14" t="s">
        <v>877</v>
      </c>
      <c r="BN72" s="14" t="s">
        <v>875</v>
      </c>
      <c r="BO72" s="16">
        <f t="shared" si="142"/>
        <v>30</v>
      </c>
      <c r="BP72" s="16">
        <f t="shared" si="143"/>
        <v>0</v>
      </c>
      <c r="BQ72" s="58">
        <f t="shared" si="144"/>
        <v>5</v>
      </c>
      <c r="BR72" s="16">
        <f t="shared" si="145"/>
        <v>5</v>
      </c>
      <c r="BS72" s="16">
        <f t="shared" ref="BS72:BS135" si="151">BO72+BQ72</f>
        <v>35</v>
      </c>
      <c r="BT72" s="16">
        <f t="shared" ref="BT72:BT135" si="152">IF(BP72&gt;0,BP72+BQ72,IF(BQ72=5,0,BO72+BR72))</f>
        <v>0</v>
      </c>
      <c r="BU72" s="14">
        <v>0</v>
      </c>
      <c r="BV72" s="14">
        <v>0</v>
      </c>
      <c r="BW72" s="14">
        <v>0</v>
      </c>
      <c r="BX72" s="14">
        <v>0</v>
      </c>
      <c r="BY72" s="14">
        <v>0</v>
      </c>
      <c r="BZ72" s="14">
        <v>0</v>
      </c>
      <c r="CA72" s="14">
        <v>0</v>
      </c>
      <c r="CB72" s="14">
        <v>0</v>
      </c>
      <c r="CC72" s="14">
        <v>0</v>
      </c>
      <c r="CD72" s="14">
        <v>0</v>
      </c>
      <c r="CE72" s="14">
        <v>0</v>
      </c>
      <c r="CF72" s="14">
        <v>0</v>
      </c>
      <c r="CG72" s="14">
        <v>0</v>
      </c>
      <c r="CH72" s="14">
        <v>0</v>
      </c>
      <c r="CI72" s="14">
        <v>0</v>
      </c>
      <c r="CJ72" s="14">
        <v>0</v>
      </c>
      <c r="CK72" s="14">
        <v>0</v>
      </c>
      <c r="CL72" s="14">
        <v>1</v>
      </c>
      <c r="CM72" s="14">
        <v>1</v>
      </c>
      <c r="CN72" s="14">
        <v>0</v>
      </c>
      <c r="CO72" s="14">
        <v>0</v>
      </c>
      <c r="CP72" s="14">
        <v>0</v>
      </c>
      <c r="CQ72" s="14">
        <v>0</v>
      </c>
      <c r="CS72" s="50">
        <v>3.5</v>
      </c>
      <c r="CT72" s="50">
        <v>5.4</v>
      </c>
      <c r="CU72" s="50">
        <v>4.9000000000000004</v>
      </c>
      <c r="CV72" s="50">
        <v>5.0999999999999996</v>
      </c>
      <c r="CW72" s="50">
        <v>4.9000000000000004</v>
      </c>
      <c r="CX72" s="50">
        <v>4.7</v>
      </c>
      <c r="CY72" s="50">
        <v>1.3</v>
      </c>
      <c r="CZ72" s="50">
        <v>5.4</v>
      </c>
      <c r="DA72" s="50">
        <v>4.9000000000000004</v>
      </c>
    </row>
    <row r="73" spans="1:107" s="16" customFormat="1" x14ac:dyDescent="0.25">
      <c r="A73" s="16">
        <v>67</v>
      </c>
      <c r="B73" s="59">
        <f t="shared" si="79"/>
        <v>2</v>
      </c>
      <c r="C73" s="59" t="str">
        <f t="shared" si="146"/>
        <v/>
      </c>
      <c r="D73" s="66">
        <v>0</v>
      </c>
      <c r="E73" s="65">
        <f t="shared" si="147"/>
        <v>0</v>
      </c>
      <c r="F73" s="58">
        <f t="shared" si="117"/>
        <v>0</v>
      </c>
      <c r="G73" s="58">
        <f t="shared" si="126"/>
        <v>0</v>
      </c>
      <c r="H73" s="58" t="str">
        <f t="shared" si="124"/>
        <v/>
      </c>
      <c r="I73" s="58" t="str">
        <f t="shared" si="124"/>
        <v/>
      </c>
      <c r="J73" s="58" t="str">
        <f t="shared" si="124"/>
        <v/>
      </c>
      <c r="K73" s="58" t="str">
        <f t="shared" si="124"/>
        <v/>
      </c>
      <c r="L73" s="58" t="str">
        <f t="shared" si="124"/>
        <v/>
      </c>
      <c r="M73" s="58" t="str">
        <f t="shared" si="124"/>
        <v/>
      </c>
      <c r="N73" s="58" t="str">
        <f t="shared" si="124"/>
        <v/>
      </c>
      <c r="O73" s="58" t="str">
        <f t="shared" si="124"/>
        <v/>
      </c>
      <c r="P73" s="58" t="str">
        <f t="shared" si="124"/>
        <v/>
      </c>
      <c r="Q73" s="58" t="str">
        <f t="shared" si="124"/>
        <v/>
      </c>
      <c r="R73" s="58" t="str">
        <f t="shared" si="125"/>
        <v/>
      </c>
      <c r="S73" s="58" t="str">
        <f t="shared" si="125"/>
        <v/>
      </c>
      <c r="T73" s="58" t="str">
        <f t="shared" si="125"/>
        <v/>
      </c>
      <c r="U73" s="58" t="str">
        <f t="shared" si="125"/>
        <v/>
      </c>
      <c r="V73" s="58" t="str">
        <f t="shared" si="125"/>
        <v/>
      </c>
      <c r="W73" s="58" t="str">
        <f t="shared" si="125"/>
        <v/>
      </c>
      <c r="X73" s="58" t="str">
        <f t="shared" si="125"/>
        <v/>
      </c>
      <c r="Y73" s="58" t="str">
        <f t="shared" si="125"/>
        <v/>
      </c>
      <c r="Z73" s="58" t="str">
        <f t="shared" si="125"/>
        <v/>
      </c>
      <c r="AA73" s="58" t="str">
        <f t="shared" si="125"/>
        <v/>
      </c>
      <c r="AB73" s="68">
        <f t="shared" si="127"/>
        <v>0</v>
      </c>
      <c r="AC73" s="58">
        <f t="shared" ca="1" si="128"/>
        <v>89</v>
      </c>
      <c r="AD73" s="134">
        <f t="shared" ca="1" si="148"/>
        <v>23.271276595744681</v>
      </c>
      <c r="AE73" s="130">
        <f t="shared" ca="1" si="148"/>
        <v>23.271276595744681</v>
      </c>
      <c r="AF73" s="130">
        <f t="shared" ca="1" si="148"/>
        <v>23.271276595744681</v>
      </c>
      <c r="AG73" s="130">
        <f t="shared" ca="1" si="148"/>
        <v>23.271276595744681</v>
      </c>
      <c r="AH73" s="135">
        <f t="shared" ca="1" si="148"/>
        <v>23.271276595744681</v>
      </c>
      <c r="AI73" s="122">
        <f t="shared" si="129"/>
        <v>-21</v>
      </c>
      <c r="AJ73" s="16">
        <v>35</v>
      </c>
      <c r="AK73" s="16">
        <f t="shared" si="130"/>
        <v>14</v>
      </c>
      <c r="AL73" s="122">
        <f t="shared" si="131"/>
        <v>0</v>
      </c>
      <c r="AM73" s="122">
        <f t="shared" si="132"/>
        <v>0</v>
      </c>
      <c r="AN73" s="122">
        <f t="shared" si="133"/>
        <v>0</v>
      </c>
      <c r="AO73" s="122">
        <f t="shared" si="134"/>
        <v>0</v>
      </c>
      <c r="AP73" s="122">
        <f t="shared" si="135"/>
        <v>0</v>
      </c>
      <c r="AQ73" s="122">
        <f t="shared" si="136"/>
        <v>0</v>
      </c>
      <c r="AR73" s="122">
        <f t="shared" si="137"/>
        <v>0</v>
      </c>
      <c r="AS73" s="122">
        <f t="shared" si="138"/>
        <v>0</v>
      </c>
      <c r="AT73" s="122">
        <f t="shared" si="139"/>
        <v>0</v>
      </c>
      <c r="AU73" s="122">
        <f t="shared" si="140"/>
        <v>0</v>
      </c>
      <c r="AV73" s="59">
        <f t="shared" ca="1" si="141"/>
        <v>23.271276595744681</v>
      </c>
      <c r="AW73" s="16">
        <f>IF(AND('User Input'!$G$6=1,OR(HOUR(Model!BK73)=8,HOUR(Model!BK73)=9)),10,IF(AND('User Input'!$G$6=2,HOUR(Model!BK73)=6),10,0))</f>
        <v>10</v>
      </c>
      <c r="AX73" s="69">
        <f>IF('User Input'!$G$11=4,(Model!DA73-Model!$DA$4)*50,0)+IF('User Input'!$G$11=3,(Model!CV73-Model!$CV$4)*50,0)+IF('User Input'!$G$11=2,(Model!CW73-Model!$CW$4)*50,0)+IF('User Input'!$G$11=1,(Model!CX73-Model!$CX$4)*-25+(Model!CY73-Model!$CY$4)*-25,0)</f>
        <v>13.271276595744681</v>
      </c>
      <c r="AY73" s="16">
        <f>IF(AND('User Input'!$G$19=0,Model!BG73="M"),-1000,0)+IF(AND('User Input'!$G$20=0,Model!BG73="T"),-1000,0)+IF(AND('User Input'!$G$21=0,OR(Model!BG73="W",BH73="W")),-1000,0)+IF(AND('User Input'!$G$22=0,OR(Model!BG73="R",BH73="R")),-1000,0)</f>
        <v>0</v>
      </c>
      <c r="AZ73" s="16">
        <f ca="1">IF('User Input'!$G$26="NA",0,OFFSET(Model!BN73,1,'User Input'!$G$26)*50)</f>
        <v>0</v>
      </c>
      <c r="BA73" s="16">
        <f ca="1">IF('User Input'!$G$27="NA",0,OFFSET(Model!BN73,1,'User Input'!$G$27)*50)</f>
        <v>0</v>
      </c>
      <c r="BB73" s="14" t="s">
        <v>863</v>
      </c>
      <c r="BC73" s="14" t="s">
        <v>15</v>
      </c>
      <c r="BD73" s="14">
        <f>VLOOKUP(BB73,Size!$A$1:$D$397,4,TRUE)</f>
        <v>35</v>
      </c>
      <c r="BE73" s="14" t="s">
        <v>987</v>
      </c>
      <c r="BF73" s="14">
        <f t="shared" si="120"/>
        <v>1</v>
      </c>
      <c r="BG73" s="15" t="str">
        <f t="shared" si="121"/>
        <v>W</v>
      </c>
      <c r="BH73" s="15" t="str">
        <f t="shared" si="122"/>
        <v/>
      </c>
      <c r="BI73" s="14" t="s">
        <v>970</v>
      </c>
      <c r="BJ73" s="14">
        <f t="shared" si="123"/>
        <v>5</v>
      </c>
      <c r="BK73" s="123" t="str">
        <f t="shared" si="149"/>
        <v>6:00</v>
      </c>
      <c r="BL73" s="14" t="str">
        <f t="shared" si="150"/>
        <v>9:00</v>
      </c>
      <c r="BM73" s="14" t="s">
        <v>861</v>
      </c>
      <c r="BN73" s="14" t="s">
        <v>862</v>
      </c>
      <c r="BO73" s="16">
        <f t="shared" si="142"/>
        <v>30</v>
      </c>
      <c r="BP73" s="16">
        <f t="shared" si="143"/>
        <v>0</v>
      </c>
      <c r="BQ73" s="58">
        <f t="shared" si="144"/>
        <v>5</v>
      </c>
      <c r="BR73" s="16">
        <f t="shared" si="145"/>
        <v>5</v>
      </c>
      <c r="BS73" s="16">
        <f t="shared" si="151"/>
        <v>35</v>
      </c>
      <c r="BT73" s="16">
        <f t="shared" si="152"/>
        <v>0</v>
      </c>
      <c r="BU73" s="14">
        <v>0</v>
      </c>
      <c r="BV73" s="14">
        <v>0</v>
      </c>
      <c r="BW73" s="14">
        <v>0</v>
      </c>
      <c r="BX73" s="14">
        <v>0</v>
      </c>
      <c r="BY73" s="14">
        <v>0</v>
      </c>
      <c r="BZ73" s="14">
        <v>0</v>
      </c>
      <c r="CA73" s="14">
        <v>0</v>
      </c>
      <c r="CB73" s="14">
        <v>0</v>
      </c>
      <c r="CC73" s="14">
        <v>0</v>
      </c>
      <c r="CD73" s="14">
        <v>0</v>
      </c>
      <c r="CE73" s="14">
        <v>0</v>
      </c>
      <c r="CF73" s="14">
        <v>0</v>
      </c>
      <c r="CG73" s="14">
        <v>0</v>
      </c>
      <c r="CH73" s="14">
        <v>0</v>
      </c>
      <c r="CI73" s="14">
        <v>0</v>
      </c>
      <c r="CJ73" s="14">
        <v>0</v>
      </c>
      <c r="CK73" s="14">
        <v>0</v>
      </c>
      <c r="CL73" s="14">
        <v>1</v>
      </c>
      <c r="CM73" s="14">
        <v>1</v>
      </c>
      <c r="CN73" s="14">
        <v>0</v>
      </c>
      <c r="CO73" s="14">
        <v>0</v>
      </c>
      <c r="CP73" s="14">
        <v>0</v>
      </c>
      <c r="CQ73" s="14">
        <v>0</v>
      </c>
      <c r="CS73" s="50">
        <v>3.4</v>
      </c>
      <c r="CT73" s="50">
        <v>6.2</v>
      </c>
      <c r="CU73" s="50">
        <v>5.4</v>
      </c>
      <c r="CV73" s="50">
        <v>5</v>
      </c>
      <c r="CW73" s="50">
        <v>5.4</v>
      </c>
      <c r="CX73" s="50">
        <v>5</v>
      </c>
      <c r="CY73" s="50">
        <v>0.9</v>
      </c>
      <c r="CZ73" s="50">
        <v>4.9000000000000004</v>
      </c>
      <c r="DA73" s="50">
        <v>5.2</v>
      </c>
    </row>
    <row r="74" spans="1:107" s="16" customFormat="1" x14ac:dyDescent="0.25">
      <c r="A74" s="16">
        <v>68</v>
      </c>
      <c r="B74" s="59">
        <f t="shared" ref="B74:B137" si="153">B73+E73</f>
        <v>2</v>
      </c>
      <c r="C74" s="59" t="str">
        <f t="shared" si="146"/>
        <v/>
      </c>
      <c r="D74" s="66">
        <v>0</v>
      </c>
      <c r="E74" s="65">
        <f t="shared" si="147"/>
        <v>0</v>
      </c>
      <c r="F74" s="58">
        <f t="shared" si="117"/>
        <v>0</v>
      </c>
      <c r="G74" s="58">
        <f t="shared" si="126"/>
        <v>0</v>
      </c>
      <c r="H74" s="58" t="str">
        <f t="shared" si="124"/>
        <v/>
      </c>
      <c r="I74" s="58" t="str">
        <f t="shared" si="124"/>
        <v/>
      </c>
      <c r="J74" s="58" t="str">
        <f t="shared" si="124"/>
        <v/>
      </c>
      <c r="K74" s="58" t="str">
        <f t="shared" si="124"/>
        <v/>
      </c>
      <c r="L74" s="58" t="str">
        <f t="shared" si="124"/>
        <v/>
      </c>
      <c r="M74" s="58" t="str">
        <f t="shared" si="124"/>
        <v/>
      </c>
      <c r="N74" s="58" t="str">
        <f t="shared" si="124"/>
        <v/>
      </c>
      <c r="O74" s="58" t="str">
        <f t="shared" si="124"/>
        <v/>
      </c>
      <c r="P74" s="58" t="str">
        <f t="shared" si="124"/>
        <v/>
      </c>
      <c r="Q74" s="58" t="str">
        <f t="shared" si="124"/>
        <v/>
      </c>
      <c r="R74" s="58" t="str">
        <f t="shared" si="125"/>
        <v/>
      </c>
      <c r="S74" s="58" t="str">
        <f t="shared" si="125"/>
        <v/>
      </c>
      <c r="T74" s="58" t="str">
        <f t="shared" si="125"/>
        <v/>
      </c>
      <c r="U74" s="58" t="str">
        <f t="shared" si="125"/>
        <v/>
      </c>
      <c r="V74" s="58" t="str">
        <f t="shared" si="125"/>
        <v/>
      </c>
      <c r="W74" s="58" t="str">
        <f t="shared" si="125"/>
        <v/>
      </c>
      <c r="X74" s="58" t="str">
        <f t="shared" si="125"/>
        <v/>
      </c>
      <c r="Y74" s="58" t="str">
        <f t="shared" si="125"/>
        <v/>
      </c>
      <c r="Z74" s="58" t="str">
        <f t="shared" si="125"/>
        <v/>
      </c>
      <c r="AA74" s="58" t="str">
        <f t="shared" si="125"/>
        <v/>
      </c>
      <c r="AB74" s="68">
        <f t="shared" si="127"/>
        <v>0</v>
      </c>
      <c r="AC74" s="58">
        <f t="shared" ca="1" si="128"/>
        <v>4</v>
      </c>
      <c r="AD74" s="134">
        <f t="shared" ca="1" si="148"/>
        <v>170.77127659574467</v>
      </c>
      <c r="AE74" s="130">
        <f t="shared" ca="1" si="148"/>
        <v>170.77127659574467</v>
      </c>
      <c r="AF74" s="130">
        <f t="shared" ca="1" si="148"/>
        <v>170.77127659574467</v>
      </c>
      <c r="AG74" s="130">
        <f t="shared" ca="1" si="148"/>
        <v>170.77127659574467</v>
      </c>
      <c r="AH74" s="135">
        <f t="shared" ca="1" si="148"/>
        <v>170.77127659574467</v>
      </c>
      <c r="AI74" s="122">
        <f t="shared" si="129"/>
        <v>-25</v>
      </c>
      <c r="AJ74" s="16">
        <v>39</v>
      </c>
      <c r="AK74" s="16">
        <f t="shared" si="130"/>
        <v>14</v>
      </c>
      <c r="AL74" s="122">
        <f t="shared" si="131"/>
        <v>0</v>
      </c>
      <c r="AM74" s="122">
        <f t="shared" si="132"/>
        <v>0</v>
      </c>
      <c r="AN74" s="122">
        <f t="shared" si="133"/>
        <v>0</v>
      </c>
      <c r="AO74" s="122">
        <f t="shared" si="134"/>
        <v>0</v>
      </c>
      <c r="AP74" s="122">
        <f t="shared" si="135"/>
        <v>0</v>
      </c>
      <c r="AQ74" s="122">
        <f t="shared" si="136"/>
        <v>0</v>
      </c>
      <c r="AR74" s="122">
        <f t="shared" si="137"/>
        <v>0</v>
      </c>
      <c r="AS74" s="122">
        <f t="shared" si="138"/>
        <v>0</v>
      </c>
      <c r="AT74" s="122">
        <f t="shared" si="139"/>
        <v>0</v>
      </c>
      <c r="AU74" s="122">
        <f t="shared" si="140"/>
        <v>0</v>
      </c>
      <c r="AV74" s="59">
        <f t="shared" ca="1" si="141"/>
        <v>170.77127659574467</v>
      </c>
      <c r="AW74" s="16">
        <f>IF(AND('User Input'!$G$6=1,OR(HOUR(Model!BK74)=8,HOUR(Model!BK74)=9)),10,IF(AND('User Input'!$G$6=2,HOUR(Model!BK74)=6),10,0))</f>
        <v>10</v>
      </c>
      <c r="AX74" s="69">
        <f>IF('User Input'!$G$11=4,(Model!DA74-Model!$DA$4)*50,0)+IF('User Input'!$G$11=3,(Model!CV74-Model!$CV$4)*50,0)+IF('User Input'!$G$11=2,(Model!CW74-Model!$CW$4)*50,0)+IF('User Input'!$G$11=1,(Model!CX74-Model!$CX$4)*-25+(Model!CY74-Model!$CY$4)*-25,0)</f>
        <v>160.77127659574467</v>
      </c>
      <c r="AY74" s="16">
        <f>IF(AND('User Input'!$G$19=0,Model!BG74="M"),-1000,0)+IF(AND('User Input'!$G$20=0,Model!BG74="T"),-1000,0)+IF(AND('User Input'!$G$21=0,OR(Model!BG74="W",BH74="W")),-1000,0)+IF(AND('User Input'!$G$22=0,OR(Model!BG74="R",BH74="R")),-1000,0)</f>
        <v>0</v>
      </c>
      <c r="AZ74" s="16">
        <f ca="1">IF('User Input'!$G$26="NA",0,OFFSET(Model!BN74,1,'User Input'!$G$26)*50)</f>
        <v>0</v>
      </c>
      <c r="BA74" s="16">
        <f ca="1">IF('User Input'!$G$27="NA",0,OFFSET(Model!BN74,1,'User Input'!$G$27)*50)</f>
        <v>0</v>
      </c>
      <c r="BB74" s="14" t="s">
        <v>821</v>
      </c>
      <c r="BC74" s="14" t="s">
        <v>17</v>
      </c>
      <c r="BD74" s="14">
        <f>VLOOKUP(BB74,Size!$A$1:$D$397,4,TRUE)</f>
        <v>39</v>
      </c>
      <c r="BE74" s="14" t="s">
        <v>987</v>
      </c>
      <c r="BF74" s="14">
        <f t="shared" si="120"/>
        <v>1</v>
      </c>
      <c r="BG74" s="15" t="str">
        <f t="shared" si="121"/>
        <v>W</v>
      </c>
      <c r="BH74" s="15" t="str">
        <f t="shared" si="122"/>
        <v/>
      </c>
      <c r="BI74" s="14" t="s">
        <v>970</v>
      </c>
      <c r="BJ74" s="14">
        <f t="shared" si="123"/>
        <v>5</v>
      </c>
      <c r="BK74" s="123" t="str">
        <f t="shared" si="149"/>
        <v>6:00</v>
      </c>
      <c r="BL74" s="14" t="str">
        <f t="shared" si="150"/>
        <v>9:00</v>
      </c>
      <c r="BM74" s="14" t="s">
        <v>822</v>
      </c>
      <c r="BN74" s="14" t="s">
        <v>823</v>
      </c>
      <c r="BO74" s="16">
        <f t="shared" si="142"/>
        <v>30</v>
      </c>
      <c r="BP74" s="16">
        <f t="shared" si="143"/>
        <v>0</v>
      </c>
      <c r="BQ74" s="58">
        <f t="shared" si="144"/>
        <v>5</v>
      </c>
      <c r="BR74" s="16">
        <f t="shared" si="145"/>
        <v>5</v>
      </c>
      <c r="BS74" s="16">
        <f t="shared" si="151"/>
        <v>35</v>
      </c>
      <c r="BT74" s="16">
        <f t="shared" si="152"/>
        <v>0</v>
      </c>
      <c r="BU74" s="14">
        <v>0</v>
      </c>
      <c r="BV74" s="14">
        <v>0</v>
      </c>
      <c r="BW74" s="14">
        <v>0</v>
      </c>
      <c r="BX74" s="14">
        <v>0</v>
      </c>
      <c r="BY74" s="14">
        <v>0</v>
      </c>
      <c r="BZ74" s="14">
        <v>0</v>
      </c>
      <c r="CA74" s="14">
        <v>0</v>
      </c>
      <c r="CB74" s="14">
        <v>0</v>
      </c>
      <c r="CC74" s="14">
        <v>0</v>
      </c>
      <c r="CD74" s="14">
        <v>0</v>
      </c>
      <c r="CE74" s="14">
        <v>0</v>
      </c>
      <c r="CF74" s="14">
        <v>0</v>
      </c>
      <c r="CG74" s="14">
        <v>0</v>
      </c>
      <c r="CH74" s="14">
        <v>0</v>
      </c>
      <c r="CI74" s="14">
        <v>0</v>
      </c>
      <c r="CJ74" s="14">
        <v>0</v>
      </c>
      <c r="CK74" s="14">
        <v>0</v>
      </c>
      <c r="CL74" s="14">
        <v>1</v>
      </c>
      <c r="CM74" s="14">
        <v>1</v>
      </c>
      <c r="CN74" s="14">
        <v>0</v>
      </c>
      <c r="CO74" s="14">
        <v>0</v>
      </c>
      <c r="CP74" s="14">
        <v>0</v>
      </c>
      <c r="CQ74" s="14">
        <v>1</v>
      </c>
      <c r="CS74" s="50"/>
      <c r="CT74" s="50"/>
      <c r="CU74" s="50"/>
      <c r="CV74" s="50"/>
      <c r="CW74" s="50"/>
      <c r="CX74" s="50"/>
      <c r="CY74" s="50"/>
      <c r="CZ74" s="50"/>
      <c r="DA74" s="50"/>
    </row>
    <row r="75" spans="1:107" s="16" customFormat="1" x14ac:dyDescent="0.25">
      <c r="A75" s="16">
        <v>69</v>
      </c>
      <c r="B75" s="59">
        <f t="shared" si="153"/>
        <v>2</v>
      </c>
      <c r="C75" s="59" t="str">
        <f t="shared" si="146"/>
        <v/>
      </c>
      <c r="D75" s="66">
        <v>0</v>
      </c>
      <c r="E75" s="65">
        <f t="shared" si="147"/>
        <v>0</v>
      </c>
      <c r="F75" s="58">
        <f t="shared" si="117"/>
        <v>0</v>
      </c>
      <c r="G75" s="58">
        <f t="shared" si="126"/>
        <v>0</v>
      </c>
      <c r="H75" s="58" t="str">
        <f t="shared" si="124"/>
        <v/>
      </c>
      <c r="I75" s="58" t="str">
        <f t="shared" si="124"/>
        <v/>
      </c>
      <c r="J75" s="58" t="str">
        <f t="shared" si="124"/>
        <v/>
      </c>
      <c r="K75" s="58" t="str">
        <f t="shared" si="124"/>
        <v/>
      </c>
      <c r="L75" s="58" t="str">
        <f t="shared" si="124"/>
        <v/>
      </c>
      <c r="M75" s="58" t="str">
        <f t="shared" si="124"/>
        <v/>
      </c>
      <c r="N75" s="58" t="str">
        <f t="shared" si="124"/>
        <v/>
      </c>
      <c r="O75" s="58" t="str">
        <f t="shared" si="124"/>
        <v/>
      </c>
      <c r="P75" s="58" t="str">
        <f t="shared" si="124"/>
        <v/>
      </c>
      <c r="Q75" s="58" t="str">
        <f t="shared" si="124"/>
        <v/>
      </c>
      <c r="R75" s="58" t="str">
        <f t="shared" si="125"/>
        <v/>
      </c>
      <c r="S75" s="58" t="str">
        <f t="shared" si="125"/>
        <v/>
      </c>
      <c r="T75" s="58" t="str">
        <f t="shared" si="125"/>
        <v/>
      </c>
      <c r="U75" s="58" t="str">
        <f t="shared" si="125"/>
        <v/>
      </c>
      <c r="V75" s="58" t="str">
        <f t="shared" si="125"/>
        <v/>
      </c>
      <c r="W75" s="58" t="str">
        <f t="shared" si="125"/>
        <v/>
      </c>
      <c r="X75" s="58" t="str">
        <f t="shared" si="125"/>
        <v/>
      </c>
      <c r="Y75" s="58" t="str">
        <f t="shared" si="125"/>
        <v/>
      </c>
      <c r="Z75" s="58" t="str">
        <f t="shared" si="125"/>
        <v/>
      </c>
      <c r="AA75" s="58" t="str">
        <f t="shared" si="125"/>
        <v/>
      </c>
      <c r="AB75" s="68">
        <f t="shared" si="127"/>
        <v>0</v>
      </c>
      <c r="AC75" s="58">
        <f t="shared" ca="1" si="128"/>
        <v>4</v>
      </c>
      <c r="AD75" s="134">
        <f t="shared" ca="1" si="148"/>
        <v>170.77127659574467</v>
      </c>
      <c r="AE75" s="130">
        <f t="shared" ca="1" si="148"/>
        <v>170.77127659574467</v>
      </c>
      <c r="AF75" s="130">
        <f t="shared" ca="1" si="148"/>
        <v>170.77127659574467</v>
      </c>
      <c r="AG75" s="130">
        <f t="shared" ca="1" si="148"/>
        <v>170.77127659574467</v>
      </c>
      <c r="AH75" s="135">
        <f t="shared" ca="1" si="148"/>
        <v>170.77127659574467</v>
      </c>
      <c r="AI75" s="122">
        <f t="shared" si="129"/>
        <v>-26</v>
      </c>
      <c r="AJ75" s="16">
        <v>40</v>
      </c>
      <c r="AK75" s="16">
        <f t="shared" si="130"/>
        <v>14</v>
      </c>
      <c r="AL75" s="122">
        <f t="shared" si="131"/>
        <v>0</v>
      </c>
      <c r="AM75" s="122">
        <f t="shared" si="132"/>
        <v>0</v>
      </c>
      <c r="AN75" s="122">
        <f t="shared" si="133"/>
        <v>0</v>
      </c>
      <c r="AO75" s="122">
        <f t="shared" si="134"/>
        <v>0</v>
      </c>
      <c r="AP75" s="122">
        <f t="shared" si="135"/>
        <v>0</v>
      </c>
      <c r="AQ75" s="122">
        <f t="shared" si="136"/>
        <v>0</v>
      </c>
      <c r="AR75" s="122">
        <f t="shared" si="137"/>
        <v>0</v>
      </c>
      <c r="AS75" s="122">
        <f t="shared" si="138"/>
        <v>0</v>
      </c>
      <c r="AT75" s="122">
        <f t="shared" si="139"/>
        <v>0</v>
      </c>
      <c r="AU75" s="122">
        <f t="shared" si="140"/>
        <v>0</v>
      </c>
      <c r="AV75" s="59">
        <f t="shared" ca="1" si="141"/>
        <v>170.77127659574467</v>
      </c>
      <c r="AW75" s="16">
        <f>IF(AND('User Input'!$G$6=1,OR(HOUR(Model!BK75)=8,HOUR(Model!BK75)=9)),10,IF(AND('User Input'!$G$6=2,HOUR(Model!BK75)=6),10,0))</f>
        <v>10</v>
      </c>
      <c r="AX75" s="69">
        <f>IF('User Input'!$G$11=4,(Model!DA75-Model!$DA$4)*50,0)+IF('User Input'!$G$11=3,(Model!CV75-Model!$CV$4)*50,0)+IF('User Input'!$G$11=2,(Model!CW75-Model!$CW$4)*50,0)+IF('User Input'!$G$11=1,(Model!CX75-Model!$CX$4)*-25+(Model!CY75-Model!$CY$4)*-25,0)</f>
        <v>160.77127659574467</v>
      </c>
      <c r="AY75" s="16">
        <f>IF(AND('User Input'!$G$19=0,Model!BG75="M"),-1000,0)+IF(AND('User Input'!$G$20=0,Model!BG75="T"),-1000,0)+IF(AND('User Input'!$G$21=0,OR(Model!BG75="W",BH75="W")),-1000,0)+IF(AND('User Input'!$G$22=0,OR(Model!BG75="R",BH75="R")),-1000,0)</f>
        <v>0</v>
      </c>
      <c r="AZ75" s="16">
        <f ca="1">IF('User Input'!$G$26="NA",0,OFFSET(Model!BN75,1,'User Input'!$G$26)*50)</f>
        <v>0</v>
      </c>
      <c r="BA75" s="16">
        <f ca="1">IF('User Input'!$G$27="NA",0,OFFSET(Model!BN75,1,'User Input'!$G$27)*50)</f>
        <v>0</v>
      </c>
      <c r="BB75" s="14" t="s">
        <v>936</v>
      </c>
      <c r="BC75" s="14" t="s">
        <v>24</v>
      </c>
      <c r="BD75" s="14">
        <f>VLOOKUP(BB75,Size!$A$1:$D$397,4,TRUE)</f>
        <v>40</v>
      </c>
      <c r="BE75" s="14" t="s">
        <v>987</v>
      </c>
      <c r="BF75" s="14">
        <f t="shared" si="120"/>
        <v>1</v>
      </c>
      <c r="BG75" s="15" t="str">
        <f t="shared" si="121"/>
        <v>W</v>
      </c>
      <c r="BH75" s="15" t="str">
        <f t="shared" si="122"/>
        <v/>
      </c>
      <c r="BI75" s="14" t="s">
        <v>970</v>
      </c>
      <c r="BJ75" s="14">
        <f t="shared" si="123"/>
        <v>5</v>
      </c>
      <c r="BK75" s="123" t="str">
        <f t="shared" si="149"/>
        <v>6:00</v>
      </c>
      <c r="BL75" s="14" t="str">
        <f t="shared" si="150"/>
        <v>9:00</v>
      </c>
      <c r="BM75" s="14" t="s">
        <v>937</v>
      </c>
      <c r="BN75" s="14" t="s">
        <v>938</v>
      </c>
      <c r="BO75" s="16">
        <f t="shared" si="142"/>
        <v>30</v>
      </c>
      <c r="BP75" s="16">
        <f t="shared" si="143"/>
        <v>0</v>
      </c>
      <c r="BQ75" s="58">
        <f t="shared" si="144"/>
        <v>5</v>
      </c>
      <c r="BR75" s="16">
        <f t="shared" si="145"/>
        <v>5</v>
      </c>
      <c r="BS75" s="16">
        <f t="shared" si="151"/>
        <v>35</v>
      </c>
      <c r="BT75" s="16">
        <f t="shared" si="152"/>
        <v>0</v>
      </c>
      <c r="BU75" s="14">
        <v>0</v>
      </c>
      <c r="BV75" s="14">
        <v>0</v>
      </c>
      <c r="BW75" s="14">
        <v>0</v>
      </c>
      <c r="BX75" s="14">
        <v>0</v>
      </c>
      <c r="BY75" s="14">
        <v>0</v>
      </c>
      <c r="BZ75" s="14">
        <v>0</v>
      </c>
      <c r="CA75" s="14">
        <v>0</v>
      </c>
      <c r="CB75" s="14">
        <v>0</v>
      </c>
      <c r="CC75" s="14">
        <v>0</v>
      </c>
      <c r="CD75" s="14">
        <v>0</v>
      </c>
      <c r="CE75" s="14">
        <v>0</v>
      </c>
      <c r="CF75" s="14">
        <v>0</v>
      </c>
      <c r="CG75" s="14">
        <v>0</v>
      </c>
      <c r="CH75" s="14">
        <v>0</v>
      </c>
      <c r="CI75" s="14">
        <v>1</v>
      </c>
      <c r="CJ75" s="14">
        <v>0</v>
      </c>
      <c r="CK75" s="14">
        <v>0</v>
      </c>
      <c r="CL75" s="14">
        <v>1</v>
      </c>
      <c r="CM75" s="14">
        <v>0</v>
      </c>
      <c r="CN75" s="14">
        <v>0</v>
      </c>
      <c r="CO75" s="14">
        <v>0</v>
      </c>
      <c r="CP75" s="14">
        <v>0</v>
      </c>
      <c r="CQ75" s="14">
        <v>0</v>
      </c>
      <c r="CS75" s="50"/>
      <c r="CT75" s="50"/>
      <c r="CU75" s="50"/>
      <c r="CV75" s="50"/>
      <c r="CW75" s="50"/>
      <c r="CX75" s="50"/>
      <c r="CY75" s="50"/>
      <c r="CZ75" s="50"/>
      <c r="DA75" s="50"/>
    </row>
    <row r="76" spans="1:107" s="16" customFormat="1" x14ac:dyDescent="0.25">
      <c r="A76" s="16">
        <v>70</v>
      </c>
      <c r="B76" s="59">
        <f t="shared" si="153"/>
        <v>2</v>
      </c>
      <c r="C76" s="59" t="str">
        <f t="shared" si="146"/>
        <v/>
      </c>
      <c r="D76" s="66">
        <v>0</v>
      </c>
      <c r="E76" s="65">
        <f t="shared" si="147"/>
        <v>0</v>
      </c>
      <c r="F76" s="58">
        <f t="shared" si="117"/>
        <v>0</v>
      </c>
      <c r="G76" s="58">
        <f t="shared" si="126"/>
        <v>0</v>
      </c>
      <c r="H76" s="58" t="str">
        <f t="shared" si="124"/>
        <v/>
      </c>
      <c r="I76" s="58" t="str">
        <f t="shared" si="124"/>
        <v/>
      </c>
      <c r="J76" s="58" t="str">
        <f t="shared" si="124"/>
        <v/>
      </c>
      <c r="K76" s="58" t="str">
        <f t="shared" si="124"/>
        <v/>
      </c>
      <c r="L76" s="58" t="str">
        <f t="shared" si="124"/>
        <v/>
      </c>
      <c r="M76" s="58" t="str">
        <f t="shared" si="124"/>
        <v/>
      </c>
      <c r="N76" s="58" t="str">
        <f t="shared" si="124"/>
        <v/>
      </c>
      <c r="O76" s="58" t="str">
        <f t="shared" si="124"/>
        <v/>
      </c>
      <c r="P76" s="58" t="str">
        <f t="shared" si="124"/>
        <v/>
      </c>
      <c r="Q76" s="58" t="str">
        <f t="shared" si="124"/>
        <v/>
      </c>
      <c r="R76" s="58" t="str">
        <f t="shared" si="125"/>
        <v/>
      </c>
      <c r="S76" s="58" t="str">
        <f t="shared" si="125"/>
        <v/>
      </c>
      <c r="T76" s="58" t="str">
        <f t="shared" si="125"/>
        <v/>
      </c>
      <c r="U76" s="58" t="str">
        <f t="shared" si="125"/>
        <v/>
      </c>
      <c r="V76" s="58" t="str">
        <f t="shared" si="125"/>
        <v/>
      </c>
      <c r="W76" s="58" t="str">
        <f t="shared" si="125"/>
        <v/>
      </c>
      <c r="X76" s="58" t="str">
        <f t="shared" si="125"/>
        <v/>
      </c>
      <c r="Y76" s="58" t="str">
        <f t="shared" si="125"/>
        <v/>
      </c>
      <c r="Z76" s="58" t="str">
        <f t="shared" si="125"/>
        <v/>
      </c>
      <c r="AA76" s="58" t="str">
        <f t="shared" si="125"/>
        <v/>
      </c>
      <c r="AB76" s="68">
        <f t="shared" si="127"/>
        <v>0</v>
      </c>
      <c r="AC76" s="58">
        <f t="shared" ca="1" si="128"/>
        <v>146</v>
      </c>
      <c r="AD76" s="134">
        <f t="shared" ca="1" si="148"/>
        <v>-44.228723404255319</v>
      </c>
      <c r="AE76" s="130">
        <f t="shared" ca="1" si="148"/>
        <v>-44.228723404255319</v>
      </c>
      <c r="AF76" s="130">
        <f t="shared" ca="1" si="148"/>
        <v>-44.228723404255319</v>
      </c>
      <c r="AG76" s="130">
        <f t="shared" ca="1" si="148"/>
        <v>-44.228723404255319</v>
      </c>
      <c r="AH76" s="135">
        <f t="shared" ca="1" si="148"/>
        <v>-44.228723404255319</v>
      </c>
      <c r="AI76" s="122">
        <f t="shared" si="129"/>
        <v>81.30916704391133</v>
      </c>
      <c r="AJ76" s="16">
        <v>29</v>
      </c>
      <c r="AK76" s="16">
        <f t="shared" si="130"/>
        <v>14</v>
      </c>
      <c r="AL76" s="122">
        <f t="shared" si="131"/>
        <v>96.30916704391133</v>
      </c>
      <c r="AM76" s="122">
        <f t="shared" si="132"/>
        <v>0</v>
      </c>
      <c r="AN76" s="122">
        <f t="shared" si="133"/>
        <v>2.2714350384789395</v>
      </c>
      <c r="AO76" s="122">
        <f t="shared" si="134"/>
        <v>0.87464916251697966</v>
      </c>
      <c r="AP76" s="122">
        <f t="shared" si="135"/>
        <v>0</v>
      </c>
      <c r="AQ76" s="122">
        <f t="shared" si="136"/>
        <v>0</v>
      </c>
      <c r="AR76" s="122">
        <f t="shared" si="137"/>
        <v>15.045371208691712</v>
      </c>
      <c r="AS76" s="122">
        <f t="shared" si="138"/>
        <v>0</v>
      </c>
      <c r="AT76" s="122">
        <f t="shared" si="139"/>
        <v>3.5872453598913729</v>
      </c>
      <c r="AU76" s="122">
        <f t="shared" si="140"/>
        <v>0</v>
      </c>
      <c r="AV76" s="59">
        <f t="shared" ca="1" si="141"/>
        <v>-44.228723404255319</v>
      </c>
      <c r="AW76" s="16">
        <f>IF(AND('User Input'!$G$6=1,OR(HOUR(Model!BK76)=8,HOUR(Model!BK76)=9)),10,IF(AND('User Input'!$G$6=2,HOUR(Model!BK76)=6),10,0))</f>
        <v>10</v>
      </c>
      <c r="AX76" s="69">
        <f>IF('User Input'!$G$11=4,(Model!DA76-Model!$DA$4)*50,0)+IF('User Input'!$G$11=3,(Model!CV76-Model!$CV$4)*50,0)+IF('User Input'!$G$11=2,(Model!CW76-Model!$CW$4)*50,0)+IF('User Input'!$G$11=1,(Model!CX76-Model!$CX$4)*-25+(Model!CY76-Model!$CY$4)*-25,0)</f>
        <v>-54.228723404255319</v>
      </c>
      <c r="AY76" s="16">
        <f>IF(AND('User Input'!$G$19=0,Model!BG76="M"),-1000,0)+IF(AND('User Input'!$G$20=0,Model!BG76="T"),-1000,0)+IF(AND('User Input'!$G$21=0,OR(Model!BG76="W",BH76="W")),-1000,0)+IF(AND('User Input'!$G$22=0,OR(Model!BG76="R",BH76="R")),-1000,0)</f>
        <v>0</v>
      </c>
      <c r="AZ76" s="16">
        <f ca="1">IF('User Input'!$G$26="NA",0,OFFSET(Model!BN76,1,'User Input'!$G$26)*50)</f>
        <v>0</v>
      </c>
      <c r="BA76" s="16">
        <f ca="1">IF('User Input'!$G$27="NA",0,OFFSET(Model!BN76,1,'User Input'!$G$27)*50)</f>
        <v>0</v>
      </c>
      <c r="BB76" s="14" t="s">
        <v>644</v>
      </c>
      <c r="BC76" s="14" t="s">
        <v>27</v>
      </c>
      <c r="BD76" s="14">
        <f>VLOOKUP(BB76,Size!$A$1:$D$397,4,TRUE)</f>
        <v>29</v>
      </c>
      <c r="BE76" s="14" t="s">
        <v>987</v>
      </c>
      <c r="BF76" s="14">
        <f t="shared" si="120"/>
        <v>1</v>
      </c>
      <c r="BG76" s="15" t="str">
        <f t="shared" si="121"/>
        <v>W</v>
      </c>
      <c r="BH76" s="15" t="str">
        <f t="shared" si="122"/>
        <v/>
      </c>
      <c r="BI76" s="14" t="s">
        <v>970</v>
      </c>
      <c r="BJ76" s="14">
        <f t="shared" si="123"/>
        <v>5</v>
      </c>
      <c r="BK76" s="123" t="str">
        <f t="shared" si="149"/>
        <v>6:00</v>
      </c>
      <c r="BL76" s="14" t="str">
        <f t="shared" si="150"/>
        <v>9:00</v>
      </c>
      <c r="BM76" s="14" t="s">
        <v>645</v>
      </c>
      <c r="BN76" s="14" t="s">
        <v>646</v>
      </c>
      <c r="BO76" s="16">
        <f t="shared" si="142"/>
        <v>30</v>
      </c>
      <c r="BP76" s="16">
        <f t="shared" si="143"/>
        <v>0</v>
      </c>
      <c r="BQ76" s="58">
        <f t="shared" si="144"/>
        <v>5</v>
      </c>
      <c r="BR76" s="16">
        <f t="shared" si="145"/>
        <v>5</v>
      </c>
      <c r="BS76" s="16">
        <f t="shared" si="151"/>
        <v>35</v>
      </c>
      <c r="BT76" s="16">
        <f t="shared" si="152"/>
        <v>0</v>
      </c>
      <c r="BU76" s="14">
        <v>0</v>
      </c>
      <c r="BV76" s="14">
        <v>0</v>
      </c>
      <c r="BW76" s="14">
        <v>1</v>
      </c>
      <c r="BX76" s="14">
        <v>0</v>
      </c>
      <c r="BY76" s="14">
        <v>0</v>
      </c>
      <c r="BZ76" s="14">
        <v>0</v>
      </c>
      <c r="CA76" s="14">
        <v>0</v>
      </c>
      <c r="CB76" s="14">
        <v>0</v>
      </c>
      <c r="CC76" s="14">
        <v>0</v>
      </c>
      <c r="CD76" s="14">
        <v>0</v>
      </c>
      <c r="CE76" s="14">
        <v>1</v>
      </c>
      <c r="CF76" s="14">
        <v>0</v>
      </c>
      <c r="CG76" s="14">
        <v>0</v>
      </c>
      <c r="CH76" s="14">
        <v>0</v>
      </c>
      <c r="CI76" s="14">
        <v>0</v>
      </c>
      <c r="CJ76" s="14">
        <v>0</v>
      </c>
      <c r="CK76" s="14">
        <v>0</v>
      </c>
      <c r="CL76" s="14">
        <v>0</v>
      </c>
      <c r="CM76" s="14">
        <v>0</v>
      </c>
      <c r="CN76" s="14">
        <v>0</v>
      </c>
      <c r="CO76" s="14">
        <v>0</v>
      </c>
      <c r="CP76" s="14">
        <v>0</v>
      </c>
      <c r="CQ76" s="14">
        <v>1</v>
      </c>
      <c r="CS76" s="50">
        <v>3.2</v>
      </c>
      <c r="CT76" s="50">
        <v>6.8</v>
      </c>
      <c r="CU76" s="50">
        <v>6.4</v>
      </c>
      <c r="CV76" s="50">
        <v>5.4</v>
      </c>
      <c r="CW76" s="50">
        <v>6</v>
      </c>
      <c r="CX76" s="50">
        <v>7</v>
      </c>
      <c r="CY76" s="50">
        <v>1.6</v>
      </c>
      <c r="CZ76" s="50">
        <v>6.6</v>
      </c>
      <c r="DA76" s="50">
        <v>5.9</v>
      </c>
    </row>
    <row r="77" spans="1:107" s="16" customFormat="1" x14ac:dyDescent="0.25">
      <c r="A77" s="16">
        <v>71</v>
      </c>
      <c r="B77" s="59">
        <f t="shared" si="153"/>
        <v>2</v>
      </c>
      <c r="C77" s="59" t="str">
        <f t="shared" si="146"/>
        <v/>
      </c>
      <c r="D77" s="66">
        <v>0</v>
      </c>
      <c r="E77" s="65">
        <f t="shared" si="147"/>
        <v>0</v>
      </c>
      <c r="F77" s="58">
        <f t="shared" ref="F77:F108" si="154">IF(D77=1,VLOOKUP(HOUR(BK77),$DF$18:$DG$22,2),0)</f>
        <v>0</v>
      </c>
      <c r="G77" s="58">
        <f t="shared" si="126"/>
        <v>0</v>
      </c>
      <c r="H77" s="58" t="str">
        <f t="shared" ref="H77:Q86" si="155">IF(OR($F77=H$6,$G77=H$6),$BB77,"")</f>
        <v/>
      </c>
      <c r="I77" s="58" t="str">
        <f t="shared" si="155"/>
        <v/>
      </c>
      <c r="J77" s="58" t="str">
        <f t="shared" si="155"/>
        <v/>
      </c>
      <c r="K77" s="58" t="str">
        <f t="shared" si="155"/>
        <v/>
      </c>
      <c r="L77" s="58" t="str">
        <f t="shared" si="155"/>
        <v/>
      </c>
      <c r="M77" s="58" t="str">
        <f t="shared" si="155"/>
        <v/>
      </c>
      <c r="N77" s="58" t="str">
        <f t="shared" si="155"/>
        <v/>
      </c>
      <c r="O77" s="58" t="str">
        <f t="shared" si="155"/>
        <v/>
      </c>
      <c r="P77" s="58" t="str">
        <f t="shared" si="155"/>
        <v/>
      </c>
      <c r="Q77" s="58" t="str">
        <f t="shared" si="155"/>
        <v/>
      </c>
      <c r="R77" s="58" t="str">
        <f t="shared" ref="R77:AA86" si="156">IF(OR($F77=R$6,$G77=R$6),$BB77,"")</f>
        <v/>
      </c>
      <c r="S77" s="58" t="str">
        <f t="shared" si="156"/>
        <v/>
      </c>
      <c r="T77" s="58" t="str">
        <f t="shared" si="156"/>
        <v/>
      </c>
      <c r="U77" s="58" t="str">
        <f t="shared" si="156"/>
        <v/>
      </c>
      <c r="V77" s="58" t="str">
        <f t="shared" si="156"/>
        <v/>
      </c>
      <c r="W77" s="58" t="str">
        <f t="shared" si="156"/>
        <v/>
      </c>
      <c r="X77" s="58" t="str">
        <f t="shared" si="156"/>
        <v/>
      </c>
      <c r="Y77" s="58" t="str">
        <f t="shared" si="156"/>
        <v/>
      </c>
      <c r="Z77" s="58" t="str">
        <f t="shared" si="156"/>
        <v/>
      </c>
      <c r="AA77" s="58" t="str">
        <f t="shared" si="156"/>
        <v/>
      </c>
      <c r="AB77" s="68">
        <f t="shared" si="127"/>
        <v>0</v>
      </c>
      <c r="AC77" s="58">
        <f t="shared" ca="1" si="128"/>
        <v>109</v>
      </c>
      <c r="AD77" s="134">
        <f t="shared" ca="1" si="148"/>
        <v>10.771276595744673</v>
      </c>
      <c r="AE77" s="130">
        <f t="shared" ca="1" si="148"/>
        <v>10.771276595744673</v>
      </c>
      <c r="AF77" s="130">
        <f t="shared" ca="1" si="148"/>
        <v>10.771276595744673</v>
      </c>
      <c r="AG77" s="130">
        <f t="shared" ca="1" si="148"/>
        <v>10.771276595744673</v>
      </c>
      <c r="AH77" s="135">
        <f t="shared" ca="1" si="148"/>
        <v>10.771276595744673</v>
      </c>
      <c r="AI77" s="122">
        <f t="shared" si="129"/>
        <v>64.204191036668249</v>
      </c>
      <c r="AJ77" s="16">
        <v>67</v>
      </c>
      <c r="AK77" s="16">
        <f t="shared" si="130"/>
        <v>91.312000000000012</v>
      </c>
      <c r="AL77" s="122">
        <f t="shared" si="131"/>
        <v>39.892191036668251</v>
      </c>
      <c r="AM77" s="122">
        <f t="shared" si="132"/>
        <v>0</v>
      </c>
      <c r="AN77" s="122">
        <f t="shared" si="133"/>
        <v>5.8669081032140392E-2</v>
      </c>
      <c r="AO77" s="122">
        <f t="shared" si="134"/>
        <v>0</v>
      </c>
      <c r="AP77" s="122">
        <f t="shared" si="135"/>
        <v>0</v>
      </c>
      <c r="AQ77" s="122">
        <f t="shared" si="136"/>
        <v>0</v>
      </c>
      <c r="AR77" s="122">
        <f t="shared" si="137"/>
        <v>0.16026482571299272</v>
      </c>
      <c r="AS77" s="122">
        <f t="shared" si="138"/>
        <v>3.1074694431869605</v>
      </c>
      <c r="AT77" s="122">
        <f t="shared" si="139"/>
        <v>1.5915006790403083</v>
      </c>
      <c r="AU77" s="122">
        <f t="shared" si="140"/>
        <v>0</v>
      </c>
      <c r="AV77" s="59">
        <f t="shared" ca="1" si="141"/>
        <v>10.771276595744673</v>
      </c>
      <c r="AW77" s="16">
        <f>IF(AND('User Input'!$G$6=1,OR(HOUR(Model!BK77)=8,HOUR(Model!BK77)=9)),10,IF(AND('User Input'!$G$6=2,HOUR(Model!BK77)=6),10,0))</f>
        <v>0</v>
      </c>
      <c r="AX77" s="69">
        <f>IF('User Input'!$G$11=4,(Model!DA77-Model!$DA$4)*50,0)+IF('User Input'!$G$11=3,(Model!CV77-Model!$CV$4)*50,0)+IF('User Input'!$G$11=2,(Model!CW77-Model!$CW$4)*50,0)+IF('User Input'!$G$11=1,(Model!CX77-Model!$CX$4)*-25+(Model!CY77-Model!$CY$4)*-25,0)</f>
        <v>10.771276595744673</v>
      </c>
      <c r="AY77" s="16">
        <f>IF(AND('User Input'!$G$19=0,Model!BG77="M"),-1000,0)+IF(AND('User Input'!$G$20=0,Model!BG77="T"),-1000,0)+IF(AND('User Input'!$G$21=0,OR(Model!BG77="W",BH77="W")),-1000,0)+IF(AND('User Input'!$G$22=0,OR(Model!BG77="R",BH77="R")),-1000,0)</f>
        <v>0</v>
      </c>
      <c r="AZ77" s="16">
        <f ca="1">IF('User Input'!$G$26="NA",0,OFFSET(Model!BN77,1,'User Input'!$G$26)*50)</f>
        <v>0</v>
      </c>
      <c r="BA77" s="16">
        <f ca="1">IF('User Input'!$G$27="NA",0,OFFSET(Model!BN77,1,'User Input'!$G$27)*50)</f>
        <v>0</v>
      </c>
      <c r="BB77" s="14" t="s">
        <v>932</v>
      </c>
      <c r="BC77" s="14" t="s">
        <v>37</v>
      </c>
      <c r="BD77" s="14">
        <f>VLOOKUP(BB77,Size!$A$1:$D$397,4,TRUE)</f>
        <v>67</v>
      </c>
      <c r="BE77" s="14" t="s">
        <v>982</v>
      </c>
      <c r="BF77" s="14">
        <f t="shared" si="120"/>
        <v>2</v>
      </c>
      <c r="BG77" s="15" t="str">
        <f t="shared" si="121"/>
        <v>T</v>
      </c>
      <c r="BH77" s="15" t="str">
        <f t="shared" si="122"/>
        <v>R</v>
      </c>
      <c r="BI77" s="14" t="s">
        <v>1008</v>
      </c>
      <c r="BJ77" s="14">
        <f t="shared" si="123"/>
        <v>5</v>
      </c>
      <c r="BK77" s="123" t="str">
        <f t="shared" si="149"/>
        <v>1:30</v>
      </c>
      <c r="BL77" s="14" t="str">
        <f t="shared" si="150"/>
        <v>2:50</v>
      </c>
      <c r="BM77" s="14" t="s">
        <v>933</v>
      </c>
      <c r="BN77" s="14" t="s">
        <v>934</v>
      </c>
      <c r="BO77" s="16">
        <f t="shared" si="142"/>
        <v>20</v>
      </c>
      <c r="BP77" s="16">
        <f t="shared" si="143"/>
        <v>40</v>
      </c>
      <c r="BQ77" s="58">
        <f t="shared" si="144"/>
        <v>3</v>
      </c>
      <c r="BR77" s="16">
        <f t="shared" si="145"/>
        <v>3</v>
      </c>
      <c r="BS77" s="16">
        <f t="shared" si="151"/>
        <v>23</v>
      </c>
      <c r="BT77" s="16">
        <f t="shared" si="152"/>
        <v>43</v>
      </c>
      <c r="BU77" s="14">
        <v>1</v>
      </c>
      <c r="BV77" s="14">
        <v>0</v>
      </c>
      <c r="BW77" s="14">
        <v>0</v>
      </c>
      <c r="BX77" s="14">
        <v>0</v>
      </c>
      <c r="BY77" s="14">
        <v>0</v>
      </c>
      <c r="BZ77" s="14">
        <v>0</v>
      </c>
      <c r="CA77" s="14">
        <v>0</v>
      </c>
      <c r="CB77" s="14">
        <v>0</v>
      </c>
      <c r="CC77" s="14">
        <v>0</v>
      </c>
      <c r="CD77" s="14">
        <v>0</v>
      </c>
      <c r="CE77" s="14">
        <v>0</v>
      </c>
      <c r="CF77" s="14">
        <v>0</v>
      </c>
      <c r="CG77" s="14">
        <v>0</v>
      </c>
      <c r="CH77" s="14">
        <v>0</v>
      </c>
      <c r="CI77" s="14">
        <v>0</v>
      </c>
      <c r="CJ77" s="14">
        <v>0</v>
      </c>
      <c r="CK77" s="14">
        <v>0</v>
      </c>
      <c r="CL77" s="14">
        <v>0</v>
      </c>
      <c r="CM77" s="14">
        <v>0</v>
      </c>
      <c r="CN77" s="14">
        <v>0</v>
      </c>
      <c r="CO77" s="14">
        <v>0</v>
      </c>
      <c r="CP77" s="14">
        <v>0</v>
      </c>
      <c r="CQ77" s="14">
        <v>0</v>
      </c>
      <c r="CR77" s="17"/>
      <c r="CS77" s="51">
        <v>3.4</v>
      </c>
      <c r="CT77" s="51">
        <v>6.4</v>
      </c>
      <c r="CU77" s="51">
        <v>5.0999999999999996</v>
      </c>
      <c r="CV77" s="51">
        <v>5.2</v>
      </c>
      <c r="CW77" s="51">
        <v>5.6</v>
      </c>
      <c r="CX77" s="51">
        <v>5.9</v>
      </c>
      <c r="CY77" s="51">
        <v>0.1</v>
      </c>
      <c r="CZ77" s="51">
        <v>6.4</v>
      </c>
      <c r="DA77" s="51">
        <v>5.7</v>
      </c>
      <c r="DB77" s="57"/>
      <c r="DC77" s="57"/>
    </row>
    <row r="78" spans="1:107" s="16" customFormat="1" x14ac:dyDescent="0.25">
      <c r="A78" s="16">
        <v>72</v>
      </c>
      <c r="B78" s="59">
        <f t="shared" si="153"/>
        <v>2</v>
      </c>
      <c r="C78" s="59" t="str">
        <f t="shared" si="146"/>
        <v/>
      </c>
      <c r="D78" s="66">
        <v>0</v>
      </c>
      <c r="E78" s="65">
        <f t="shared" si="147"/>
        <v>0</v>
      </c>
      <c r="F78" s="58">
        <f t="shared" si="154"/>
        <v>0</v>
      </c>
      <c r="G78" s="58">
        <f t="shared" si="126"/>
        <v>0</v>
      </c>
      <c r="H78" s="58" t="str">
        <f t="shared" si="155"/>
        <v/>
      </c>
      <c r="I78" s="58" t="str">
        <f t="shared" si="155"/>
        <v/>
      </c>
      <c r="J78" s="58" t="str">
        <f t="shared" si="155"/>
        <v/>
      </c>
      <c r="K78" s="58" t="str">
        <f t="shared" si="155"/>
        <v/>
      </c>
      <c r="L78" s="58" t="str">
        <f t="shared" si="155"/>
        <v/>
      </c>
      <c r="M78" s="58" t="str">
        <f t="shared" si="155"/>
        <v/>
      </c>
      <c r="N78" s="58" t="str">
        <f t="shared" si="155"/>
        <v/>
      </c>
      <c r="O78" s="58" t="str">
        <f t="shared" si="155"/>
        <v/>
      </c>
      <c r="P78" s="58" t="str">
        <f t="shared" si="155"/>
        <v/>
      </c>
      <c r="Q78" s="58" t="str">
        <f t="shared" si="155"/>
        <v/>
      </c>
      <c r="R78" s="58" t="str">
        <f t="shared" si="156"/>
        <v/>
      </c>
      <c r="S78" s="58" t="str">
        <f t="shared" si="156"/>
        <v/>
      </c>
      <c r="T78" s="58" t="str">
        <f t="shared" si="156"/>
        <v/>
      </c>
      <c r="U78" s="58" t="str">
        <f t="shared" si="156"/>
        <v/>
      </c>
      <c r="V78" s="58" t="str">
        <f t="shared" si="156"/>
        <v/>
      </c>
      <c r="W78" s="58" t="str">
        <f t="shared" si="156"/>
        <v/>
      </c>
      <c r="X78" s="58" t="str">
        <f t="shared" si="156"/>
        <v/>
      </c>
      <c r="Y78" s="58" t="str">
        <f t="shared" si="156"/>
        <v/>
      </c>
      <c r="Z78" s="58" t="str">
        <f t="shared" si="156"/>
        <v/>
      </c>
      <c r="AA78" s="58" t="str">
        <f t="shared" si="156"/>
        <v/>
      </c>
      <c r="AB78" s="68">
        <f t="shared" si="127"/>
        <v>0</v>
      </c>
      <c r="AC78" s="58">
        <f t="shared" ca="1" si="128"/>
        <v>99</v>
      </c>
      <c r="AD78" s="134">
        <f t="shared" ca="1" si="148"/>
        <v>15.771276595744688</v>
      </c>
      <c r="AE78" s="130">
        <f t="shared" ca="1" si="148"/>
        <v>15.771276595744688</v>
      </c>
      <c r="AF78" s="130">
        <f t="shared" ca="1" si="148"/>
        <v>15.771276595744688</v>
      </c>
      <c r="AG78" s="130">
        <f t="shared" ca="1" si="148"/>
        <v>15.771276595744688</v>
      </c>
      <c r="AH78" s="135">
        <f t="shared" ca="1" si="148"/>
        <v>15.771276595744688</v>
      </c>
      <c r="AI78" s="122">
        <f t="shared" si="129"/>
        <v>5.9257582616568527</v>
      </c>
      <c r="AJ78" s="16">
        <v>67</v>
      </c>
      <c r="AK78" s="16">
        <f t="shared" si="130"/>
        <v>52</v>
      </c>
      <c r="AL78" s="122">
        <f t="shared" si="131"/>
        <v>20.925758261656846</v>
      </c>
      <c r="AM78" s="122">
        <f t="shared" si="132"/>
        <v>0</v>
      </c>
      <c r="AN78" s="122">
        <f t="shared" si="133"/>
        <v>0</v>
      </c>
      <c r="AO78" s="122">
        <f t="shared" si="134"/>
        <v>0</v>
      </c>
      <c r="AP78" s="122">
        <f t="shared" si="135"/>
        <v>0</v>
      </c>
      <c r="AQ78" s="122">
        <f t="shared" si="136"/>
        <v>0</v>
      </c>
      <c r="AR78" s="122">
        <f t="shared" si="137"/>
        <v>0</v>
      </c>
      <c r="AS78" s="122">
        <f t="shared" si="138"/>
        <v>2.0925758261656844</v>
      </c>
      <c r="AT78" s="122">
        <f t="shared" si="139"/>
        <v>0</v>
      </c>
      <c r="AU78" s="122">
        <f t="shared" si="140"/>
        <v>0</v>
      </c>
      <c r="AV78" s="59">
        <f t="shared" ca="1" si="141"/>
        <v>15.771276595744688</v>
      </c>
      <c r="AW78" s="16">
        <f>IF(AND('User Input'!$G$6=1,OR(HOUR(Model!BK78)=8,HOUR(Model!BK78)=9)),10,IF(AND('User Input'!$G$6=2,HOUR(Model!BK78)=6),10,0))</f>
        <v>0</v>
      </c>
      <c r="AX78" s="69">
        <f>IF('User Input'!$G$11=4,(Model!DA78-Model!$DA$4)*50,0)+IF('User Input'!$G$11=3,(Model!CV78-Model!$CV$4)*50,0)+IF('User Input'!$G$11=2,(Model!CW78-Model!$CW$4)*50,0)+IF('User Input'!$G$11=1,(Model!CX78-Model!$CX$4)*-25+(Model!CY78-Model!$CY$4)*-25,0)</f>
        <v>15.771276595744688</v>
      </c>
      <c r="AY78" s="16">
        <f>IF(AND('User Input'!$G$19=0,Model!BG78="M"),-1000,0)+IF(AND('User Input'!$G$20=0,Model!BG78="T"),-1000,0)+IF(AND('User Input'!$G$21=0,OR(Model!BG78="W",BH78="W")),-1000,0)+IF(AND('User Input'!$G$22=0,OR(Model!BG78="R",BH78="R")),-1000,0)</f>
        <v>0</v>
      </c>
      <c r="AZ78" s="16">
        <f ca="1">IF('User Input'!$G$26="NA",0,OFFSET(Model!BN78,1,'User Input'!$G$26)*50)</f>
        <v>0</v>
      </c>
      <c r="BA78" s="16">
        <f ca="1">IF('User Input'!$G$27="NA",0,OFFSET(Model!BN78,1,'User Input'!$G$27)*50)</f>
        <v>0</v>
      </c>
      <c r="BB78" s="14" t="s">
        <v>935</v>
      </c>
      <c r="BC78" s="14" t="s">
        <v>37</v>
      </c>
      <c r="BD78" s="14">
        <f>VLOOKUP(BB78,Size!$A$1:$D$397,4,TRUE)</f>
        <v>67</v>
      </c>
      <c r="BE78" s="14" t="s">
        <v>982</v>
      </c>
      <c r="BF78" s="14">
        <f t="shared" si="120"/>
        <v>2</v>
      </c>
      <c r="BG78" s="15" t="str">
        <f t="shared" si="121"/>
        <v>T</v>
      </c>
      <c r="BH78" s="15" t="str">
        <f t="shared" si="122"/>
        <v>R</v>
      </c>
      <c r="BI78" s="14" t="s">
        <v>1023</v>
      </c>
      <c r="BJ78" s="14">
        <f t="shared" si="123"/>
        <v>5</v>
      </c>
      <c r="BK78" s="123" t="str">
        <f t="shared" si="149"/>
        <v>3:00</v>
      </c>
      <c r="BL78" s="14" t="str">
        <f t="shared" si="150"/>
        <v>4:20</v>
      </c>
      <c r="BM78" s="14" t="s">
        <v>933</v>
      </c>
      <c r="BN78" s="14" t="s">
        <v>934</v>
      </c>
      <c r="BO78" s="16">
        <f t="shared" si="142"/>
        <v>20</v>
      </c>
      <c r="BP78" s="16">
        <f t="shared" si="143"/>
        <v>40</v>
      </c>
      <c r="BQ78" s="58">
        <f t="shared" si="144"/>
        <v>4</v>
      </c>
      <c r="BR78" s="16">
        <f t="shared" si="145"/>
        <v>4</v>
      </c>
      <c r="BS78" s="16">
        <f t="shared" si="151"/>
        <v>24</v>
      </c>
      <c r="BT78" s="16">
        <f t="shared" si="152"/>
        <v>44</v>
      </c>
      <c r="BU78" s="14">
        <v>1</v>
      </c>
      <c r="BV78" s="14">
        <v>0</v>
      </c>
      <c r="BW78" s="14">
        <v>0</v>
      </c>
      <c r="BX78" s="14">
        <v>0</v>
      </c>
      <c r="BY78" s="14">
        <v>0</v>
      </c>
      <c r="BZ78" s="14">
        <v>0</v>
      </c>
      <c r="CA78" s="14">
        <v>0</v>
      </c>
      <c r="CB78" s="14">
        <v>0</v>
      </c>
      <c r="CC78" s="14">
        <v>0</v>
      </c>
      <c r="CD78" s="14">
        <v>0</v>
      </c>
      <c r="CE78" s="14">
        <v>0</v>
      </c>
      <c r="CF78" s="14">
        <v>0</v>
      </c>
      <c r="CG78" s="14">
        <v>0</v>
      </c>
      <c r="CH78" s="14">
        <v>0</v>
      </c>
      <c r="CI78" s="14">
        <v>0</v>
      </c>
      <c r="CJ78" s="14">
        <v>0</v>
      </c>
      <c r="CK78" s="14">
        <v>0</v>
      </c>
      <c r="CL78" s="14">
        <v>0</v>
      </c>
      <c r="CM78" s="14">
        <v>0</v>
      </c>
      <c r="CN78" s="14">
        <v>0</v>
      </c>
      <c r="CO78" s="14">
        <v>0</v>
      </c>
      <c r="CP78" s="14">
        <v>0</v>
      </c>
      <c r="CQ78" s="14">
        <v>0</v>
      </c>
      <c r="CR78" s="17"/>
      <c r="CS78" s="51">
        <v>3.3</v>
      </c>
      <c r="CT78" s="51">
        <v>6.3</v>
      </c>
      <c r="CU78" s="51">
        <v>5.0999999999999996</v>
      </c>
      <c r="CV78" s="51">
        <v>5.0999999999999996</v>
      </c>
      <c r="CW78" s="51">
        <v>5.5</v>
      </c>
      <c r="CX78" s="51">
        <v>5.6</v>
      </c>
      <c r="CY78" s="51">
        <v>0.2</v>
      </c>
      <c r="CZ78" s="51">
        <v>5.5</v>
      </c>
      <c r="DA78" s="51">
        <v>5.4</v>
      </c>
      <c r="DB78" s="57"/>
      <c r="DC78" s="57"/>
    </row>
    <row r="79" spans="1:107" s="16" customFormat="1" x14ac:dyDescent="0.25">
      <c r="A79" s="16">
        <v>73</v>
      </c>
      <c r="B79" s="59">
        <f t="shared" si="153"/>
        <v>2</v>
      </c>
      <c r="C79" s="59" t="str">
        <f t="shared" si="146"/>
        <v/>
      </c>
      <c r="D79" s="66">
        <v>0</v>
      </c>
      <c r="E79" s="65">
        <f t="shared" si="147"/>
        <v>0</v>
      </c>
      <c r="F79" s="58">
        <f t="shared" si="154"/>
        <v>0</v>
      </c>
      <c r="G79" s="58">
        <f t="shared" si="126"/>
        <v>0</v>
      </c>
      <c r="H79" s="58" t="str">
        <f t="shared" si="155"/>
        <v/>
      </c>
      <c r="I79" s="58" t="str">
        <f t="shared" si="155"/>
        <v/>
      </c>
      <c r="J79" s="58" t="str">
        <f t="shared" si="155"/>
        <v/>
      </c>
      <c r="K79" s="58" t="str">
        <f t="shared" si="155"/>
        <v/>
      </c>
      <c r="L79" s="58" t="str">
        <f t="shared" si="155"/>
        <v/>
      </c>
      <c r="M79" s="58" t="str">
        <f t="shared" si="155"/>
        <v/>
      </c>
      <c r="N79" s="58" t="str">
        <f t="shared" si="155"/>
        <v/>
      </c>
      <c r="O79" s="58" t="str">
        <f t="shared" si="155"/>
        <v/>
      </c>
      <c r="P79" s="58" t="str">
        <f t="shared" si="155"/>
        <v/>
      </c>
      <c r="Q79" s="58" t="str">
        <f t="shared" si="155"/>
        <v/>
      </c>
      <c r="R79" s="58" t="str">
        <f t="shared" si="156"/>
        <v/>
      </c>
      <c r="S79" s="58" t="str">
        <f t="shared" si="156"/>
        <v/>
      </c>
      <c r="T79" s="58" t="str">
        <f t="shared" si="156"/>
        <v/>
      </c>
      <c r="U79" s="58" t="str">
        <f t="shared" si="156"/>
        <v/>
      </c>
      <c r="V79" s="58" t="str">
        <f t="shared" si="156"/>
        <v/>
      </c>
      <c r="W79" s="58" t="str">
        <f t="shared" si="156"/>
        <v/>
      </c>
      <c r="X79" s="58" t="str">
        <f t="shared" si="156"/>
        <v/>
      </c>
      <c r="Y79" s="58" t="str">
        <f t="shared" si="156"/>
        <v/>
      </c>
      <c r="Z79" s="58" t="str">
        <f t="shared" si="156"/>
        <v/>
      </c>
      <c r="AA79" s="58" t="str">
        <f t="shared" si="156"/>
        <v/>
      </c>
      <c r="AB79" s="68">
        <f t="shared" si="127"/>
        <v>0</v>
      </c>
      <c r="AC79" s="58">
        <f t="shared" ca="1" si="128"/>
        <v>104</v>
      </c>
      <c r="AD79" s="134">
        <f t="shared" ca="1" si="148"/>
        <v>13.27127659574467</v>
      </c>
      <c r="AE79" s="130">
        <f t="shared" ca="1" si="148"/>
        <v>13.27127659574467</v>
      </c>
      <c r="AF79" s="130">
        <f t="shared" ca="1" si="148"/>
        <v>13.27127659574467</v>
      </c>
      <c r="AG79" s="130">
        <f t="shared" ca="1" si="148"/>
        <v>13.27127659574467</v>
      </c>
      <c r="AH79" s="135">
        <f t="shared" ca="1" si="148"/>
        <v>13.27127659574467</v>
      </c>
      <c r="AI79" s="122">
        <f t="shared" si="129"/>
        <v>-30.316319601629697</v>
      </c>
      <c r="AJ79" s="16">
        <v>53</v>
      </c>
      <c r="AK79" s="16">
        <f t="shared" si="130"/>
        <v>14</v>
      </c>
      <c r="AL79" s="122">
        <f t="shared" si="131"/>
        <v>8.6836803983703028</v>
      </c>
      <c r="AM79" s="122">
        <f t="shared" si="132"/>
        <v>0</v>
      </c>
      <c r="AN79" s="122">
        <f t="shared" si="133"/>
        <v>0.76505205975553858</v>
      </c>
      <c r="AO79" s="122">
        <f t="shared" si="134"/>
        <v>0</v>
      </c>
      <c r="AP79" s="122">
        <f t="shared" si="135"/>
        <v>0</v>
      </c>
      <c r="AQ79" s="122">
        <f t="shared" si="136"/>
        <v>0</v>
      </c>
      <c r="AR79" s="122">
        <f t="shared" si="137"/>
        <v>0.16026482571299272</v>
      </c>
      <c r="AS79" s="122">
        <f t="shared" si="138"/>
        <v>0.66278859212313146</v>
      </c>
      <c r="AT79" s="122">
        <f t="shared" si="139"/>
        <v>9.7883657763697174E-2</v>
      </c>
      <c r="AU79" s="122">
        <f t="shared" si="140"/>
        <v>0</v>
      </c>
      <c r="AV79" s="59">
        <f t="shared" ca="1" si="141"/>
        <v>13.27127659574467</v>
      </c>
      <c r="AW79" s="16">
        <f>IF(AND('User Input'!$G$6=1,OR(HOUR(Model!BK79)=8,HOUR(Model!BK79)=9)),10,IF(AND('User Input'!$G$6=2,HOUR(Model!BK79)=6),10,0))</f>
        <v>10</v>
      </c>
      <c r="AX79" s="69">
        <f>IF('User Input'!$G$11=4,(Model!DA79-Model!$DA$4)*50,0)+IF('User Input'!$G$11=3,(Model!CV79-Model!$CV$4)*50,0)+IF('User Input'!$G$11=2,(Model!CW79-Model!$CW$4)*50,0)+IF('User Input'!$G$11=1,(Model!CX79-Model!$CX$4)*-25+(Model!CY79-Model!$CY$4)*-25,0)</f>
        <v>3.2712765957446708</v>
      </c>
      <c r="AY79" s="16">
        <f>IF(AND('User Input'!$G$19=0,Model!BG79="M"),-1000,0)+IF(AND('User Input'!$G$20=0,Model!BG79="T"),-1000,0)+IF(AND('User Input'!$G$21=0,OR(Model!BG79="W",BH79="W")),-1000,0)+IF(AND('User Input'!$G$22=0,OR(Model!BG79="R",BH79="R")),-1000,0)</f>
        <v>0</v>
      </c>
      <c r="AZ79" s="16">
        <f ca="1">IF('User Input'!$G$26="NA",0,OFFSET(Model!BN79,1,'User Input'!$G$26)*50)</f>
        <v>0</v>
      </c>
      <c r="BA79" s="16">
        <f ca="1">IF('User Input'!$G$27="NA",0,OFFSET(Model!BN79,1,'User Input'!$G$27)*50)</f>
        <v>0</v>
      </c>
      <c r="BB79" s="14" t="s">
        <v>35</v>
      </c>
      <c r="BC79" s="14" t="s">
        <v>37</v>
      </c>
      <c r="BD79" s="14">
        <f>VLOOKUP(BB79,Size!$A$1:$D$397,4,TRUE)</f>
        <v>53</v>
      </c>
      <c r="BE79" s="14" t="s">
        <v>991</v>
      </c>
      <c r="BF79" s="14">
        <f t="shared" si="120"/>
        <v>1</v>
      </c>
      <c r="BG79" s="15" t="str">
        <f t="shared" si="121"/>
        <v>T</v>
      </c>
      <c r="BH79" s="15" t="str">
        <f t="shared" si="122"/>
        <v/>
      </c>
      <c r="BI79" s="14" t="s">
        <v>970</v>
      </c>
      <c r="BJ79" s="14">
        <f t="shared" si="123"/>
        <v>5</v>
      </c>
      <c r="BK79" s="123" t="str">
        <f t="shared" si="149"/>
        <v>6:00</v>
      </c>
      <c r="BL79" s="14" t="str">
        <f t="shared" si="150"/>
        <v>9:00</v>
      </c>
      <c r="BM79" s="14" t="s">
        <v>933</v>
      </c>
      <c r="BN79" s="14" t="s">
        <v>934</v>
      </c>
      <c r="BO79" s="16">
        <f t="shared" si="142"/>
        <v>20</v>
      </c>
      <c r="BP79" s="16">
        <f t="shared" si="143"/>
        <v>0</v>
      </c>
      <c r="BQ79" s="58">
        <f t="shared" si="144"/>
        <v>5</v>
      </c>
      <c r="BR79" s="16">
        <f t="shared" si="145"/>
        <v>5</v>
      </c>
      <c r="BS79" s="16">
        <f t="shared" si="151"/>
        <v>25</v>
      </c>
      <c r="BT79" s="16">
        <f t="shared" si="152"/>
        <v>0</v>
      </c>
      <c r="BU79" s="14">
        <v>1</v>
      </c>
      <c r="BV79" s="14">
        <v>0</v>
      </c>
      <c r="BW79" s="14">
        <v>0</v>
      </c>
      <c r="BX79" s="14">
        <v>0</v>
      </c>
      <c r="BY79" s="14">
        <v>0</v>
      </c>
      <c r="BZ79" s="14">
        <v>0</v>
      </c>
      <c r="CA79" s="14">
        <v>0</v>
      </c>
      <c r="CB79" s="14">
        <v>0</v>
      </c>
      <c r="CC79" s="14">
        <v>0</v>
      </c>
      <c r="CD79" s="14">
        <v>0</v>
      </c>
      <c r="CE79" s="14">
        <v>0</v>
      </c>
      <c r="CF79" s="14">
        <v>0</v>
      </c>
      <c r="CG79" s="14">
        <v>0</v>
      </c>
      <c r="CH79" s="14">
        <v>0</v>
      </c>
      <c r="CI79" s="14">
        <v>0</v>
      </c>
      <c r="CJ79" s="14">
        <v>0</v>
      </c>
      <c r="CK79" s="14">
        <v>0</v>
      </c>
      <c r="CL79" s="14">
        <v>0</v>
      </c>
      <c r="CM79" s="14">
        <v>0</v>
      </c>
      <c r="CN79" s="14">
        <v>0</v>
      </c>
      <c r="CO79" s="14">
        <v>0</v>
      </c>
      <c r="CP79" s="14">
        <v>0</v>
      </c>
      <c r="CQ79" s="14">
        <v>0</v>
      </c>
      <c r="CR79" s="17"/>
      <c r="CS79" s="51">
        <v>3.3</v>
      </c>
      <c r="CT79" s="51">
        <v>6.6</v>
      </c>
      <c r="CU79" s="51">
        <v>5.5</v>
      </c>
      <c r="CV79" s="51">
        <v>5.3</v>
      </c>
      <c r="CW79" s="51">
        <v>5.8</v>
      </c>
      <c r="CX79" s="51">
        <v>5.9</v>
      </c>
      <c r="CY79" s="51">
        <v>0.4</v>
      </c>
      <c r="CZ79" s="51">
        <v>6.1</v>
      </c>
      <c r="DA79" s="51">
        <v>5.6</v>
      </c>
      <c r="DC79" s="57"/>
    </row>
    <row r="80" spans="1:107" s="16" customFormat="1" x14ac:dyDescent="0.25">
      <c r="A80" s="16">
        <v>74</v>
      </c>
      <c r="B80" s="59">
        <f t="shared" si="153"/>
        <v>2</v>
      </c>
      <c r="C80" s="59" t="str">
        <f t="shared" si="146"/>
        <v/>
      </c>
      <c r="D80" s="66">
        <v>0</v>
      </c>
      <c r="E80" s="65">
        <f t="shared" si="147"/>
        <v>0</v>
      </c>
      <c r="F80" s="58">
        <f t="shared" si="154"/>
        <v>0</v>
      </c>
      <c r="G80" s="58">
        <f t="shared" si="126"/>
        <v>0</v>
      </c>
      <c r="H80" s="58" t="str">
        <f t="shared" si="155"/>
        <v/>
      </c>
      <c r="I80" s="58" t="str">
        <f t="shared" si="155"/>
        <v/>
      </c>
      <c r="J80" s="58" t="str">
        <f t="shared" si="155"/>
        <v/>
      </c>
      <c r="K80" s="58" t="str">
        <f t="shared" si="155"/>
        <v/>
      </c>
      <c r="L80" s="58" t="str">
        <f t="shared" si="155"/>
        <v/>
      </c>
      <c r="M80" s="58" t="str">
        <f t="shared" si="155"/>
        <v/>
      </c>
      <c r="N80" s="58" t="str">
        <f t="shared" si="155"/>
        <v/>
      </c>
      <c r="O80" s="58" t="str">
        <f t="shared" si="155"/>
        <v/>
      </c>
      <c r="P80" s="58" t="str">
        <f t="shared" si="155"/>
        <v/>
      </c>
      <c r="Q80" s="58" t="str">
        <f t="shared" si="155"/>
        <v/>
      </c>
      <c r="R80" s="58" t="str">
        <f t="shared" si="156"/>
        <v/>
      </c>
      <c r="S80" s="58" t="str">
        <f t="shared" si="156"/>
        <v/>
      </c>
      <c r="T80" s="58" t="str">
        <f t="shared" si="156"/>
        <v/>
      </c>
      <c r="U80" s="58" t="str">
        <f t="shared" si="156"/>
        <v/>
      </c>
      <c r="V80" s="58" t="str">
        <f t="shared" si="156"/>
        <v/>
      </c>
      <c r="W80" s="58" t="str">
        <f t="shared" si="156"/>
        <v/>
      </c>
      <c r="X80" s="58" t="str">
        <f t="shared" si="156"/>
        <v/>
      </c>
      <c r="Y80" s="58" t="str">
        <f t="shared" si="156"/>
        <v/>
      </c>
      <c r="Z80" s="58" t="str">
        <f t="shared" si="156"/>
        <v/>
      </c>
      <c r="AA80" s="58" t="str">
        <f t="shared" si="156"/>
        <v/>
      </c>
      <c r="AB80" s="68">
        <f t="shared" si="127"/>
        <v>0</v>
      </c>
      <c r="AC80" s="58">
        <f t="shared" ca="1" si="128"/>
        <v>4</v>
      </c>
      <c r="AD80" s="134">
        <f t="shared" ca="1" si="148"/>
        <v>170.77127659574467</v>
      </c>
      <c r="AE80" s="130">
        <f t="shared" ca="1" si="148"/>
        <v>170.77127659574467</v>
      </c>
      <c r="AF80" s="130">
        <f t="shared" ca="1" si="148"/>
        <v>170.77127659574467</v>
      </c>
      <c r="AG80" s="130">
        <f t="shared" ca="1" si="148"/>
        <v>170.77127659574467</v>
      </c>
      <c r="AH80" s="135">
        <f t="shared" ca="1" si="148"/>
        <v>170.77127659574467</v>
      </c>
      <c r="AI80" s="122">
        <f t="shared" si="129"/>
        <v>-21</v>
      </c>
      <c r="AJ80" s="16">
        <v>35</v>
      </c>
      <c r="AK80" s="16">
        <f t="shared" si="130"/>
        <v>14</v>
      </c>
      <c r="AL80" s="122">
        <f t="shared" si="131"/>
        <v>0</v>
      </c>
      <c r="AM80" s="122">
        <f t="shared" si="132"/>
        <v>0</v>
      </c>
      <c r="AN80" s="122">
        <f t="shared" si="133"/>
        <v>0</v>
      </c>
      <c r="AO80" s="122">
        <f t="shared" si="134"/>
        <v>0</v>
      </c>
      <c r="AP80" s="122">
        <f t="shared" si="135"/>
        <v>0</v>
      </c>
      <c r="AQ80" s="122">
        <f t="shared" si="136"/>
        <v>0</v>
      </c>
      <c r="AR80" s="122">
        <f t="shared" si="137"/>
        <v>0</v>
      </c>
      <c r="AS80" s="122">
        <f t="shared" si="138"/>
        <v>0</v>
      </c>
      <c r="AT80" s="122">
        <f t="shared" si="139"/>
        <v>0</v>
      </c>
      <c r="AU80" s="122">
        <f t="shared" si="140"/>
        <v>0</v>
      </c>
      <c r="AV80" s="59">
        <f t="shared" ca="1" si="141"/>
        <v>170.77127659574467</v>
      </c>
      <c r="AW80" s="16">
        <f>IF(AND('User Input'!$G$6=1,OR(HOUR(Model!BK80)=8,HOUR(Model!BK80)=9)),10,IF(AND('User Input'!$G$6=2,HOUR(Model!BK80)=6),10,0))</f>
        <v>10</v>
      </c>
      <c r="AX80" s="69">
        <f>IF('User Input'!$G$11=4,(Model!DA80-Model!$DA$4)*50,0)+IF('User Input'!$G$11=3,(Model!CV80-Model!$CV$4)*50,0)+IF('User Input'!$G$11=2,(Model!CW80-Model!$CW$4)*50,0)+IF('User Input'!$G$11=1,(Model!CX80-Model!$CX$4)*-25+(Model!CY80-Model!$CY$4)*-25,0)</f>
        <v>160.77127659574467</v>
      </c>
      <c r="AY80" s="16">
        <f>IF(AND('User Input'!$G$19=0,Model!BG80="M"),-1000,0)+IF(AND('User Input'!$G$20=0,Model!BG80="T"),-1000,0)+IF(AND('User Input'!$G$21=0,OR(Model!BG80="W",BH80="W")),-1000,0)+IF(AND('User Input'!$G$22=0,OR(Model!BG80="R",BH80="R")),-1000,0)</f>
        <v>0</v>
      </c>
      <c r="AZ80" s="16">
        <f ca="1">IF('User Input'!$G$26="NA",0,OFFSET(Model!BN80,1,'User Input'!$G$26)*50)</f>
        <v>0</v>
      </c>
      <c r="BA80" s="16">
        <f ca="1">IF('User Input'!$G$27="NA",0,OFFSET(Model!BN80,1,'User Input'!$G$27)*50)</f>
        <v>0</v>
      </c>
      <c r="BB80" s="14" t="s">
        <v>727</v>
      </c>
      <c r="BC80" s="14" t="s">
        <v>45</v>
      </c>
      <c r="BD80" s="14">
        <f>VLOOKUP(BB80,Size!$A$1:$D$397,4,TRUE)</f>
        <v>35</v>
      </c>
      <c r="BE80" s="14" t="s">
        <v>991</v>
      </c>
      <c r="BF80" s="14">
        <f t="shared" si="120"/>
        <v>1</v>
      </c>
      <c r="BG80" s="15" t="str">
        <f t="shared" si="121"/>
        <v>T</v>
      </c>
      <c r="BH80" s="15" t="str">
        <f t="shared" si="122"/>
        <v/>
      </c>
      <c r="BI80" s="14" t="s">
        <v>970</v>
      </c>
      <c r="BJ80" s="14">
        <f t="shared" si="123"/>
        <v>5</v>
      </c>
      <c r="BK80" s="123" t="str">
        <f t="shared" si="149"/>
        <v>6:00</v>
      </c>
      <c r="BL80" s="14" t="str">
        <f t="shared" si="150"/>
        <v>9:00</v>
      </c>
      <c r="BM80" s="14" t="s">
        <v>728</v>
      </c>
      <c r="BN80" s="14" t="s">
        <v>729</v>
      </c>
      <c r="BO80" s="16">
        <f t="shared" si="142"/>
        <v>20</v>
      </c>
      <c r="BP80" s="16">
        <f t="shared" si="143"/>
        <v>0</v>
      </c>
      <c r="BQ80" s="58">
        <f t="shared" si="144"/>
        <v>5</v>
      </c>
      <c r="BR80" s="16">
        <f t="shared" si="145"/>
        <v>5</v>
      </c>
      <c r="BS80" s="16">
        <f t="shared" si="151"/>
        <v>25</v>
      </c>
      <c r="BT80" s="16">
        <f t="shared" si="152"/>
        <v>0</v>
      </c>
      <c r="BU80" s="14">
        <v>0</v>
      </c>
      <c r="BV80" s="14">
        <v>0</v>
      </c>
      <c r="BW80" s="14">
        <v>0</v>
      </c>
      <c r="BX80" s="14">
        <v>0</v>
      </c>
      <c r="BY80" s="14">
        <v>0</v>
      </c>
      <c r="BZ80" s="14">
        <v>1</v>
      </c>
      <c r="CA80" s="14">
        <v>0</v>
      </c>
      <c r="CB80" s="14">
        <v>0</v>
      </c>
      <c r="CC80" s="14">
        <v>0</v>
      </c>
      <c r="CD80" s="14">
        <v>0</v>
      </c>
      <c r="CE80" s="14">
        <v>0</v>
      </c>
      <c r="CF80" s="14">
        <v>0</v>
      </c>
      <c r="CG80" s="14">
        <v>0</v>
      </c>
      <c r="CH80" s="14">
        <v>0</v>
      </c>
      <c r="CI80" s="14">
        <v>0</v>
      </c>
      <c r="CJ80" s="14">
        <v>0</v>
      </c>
      <c r="CK80" s="14">
        <v>0</v>
      </c>
      <c r="CL80" s="14">
        <v>0</v>
      </c>
      <c r="CM80" s="14">
        <v>0</v>
      </c>
      <c r="CN80" s="14">
        <v>0</v>
      </c>
      <c r="CO80" s="14">
        <v>0</v>
      </c>
      <c r="CP80" s="14">
        <v>0</v>
      </c>
      <c r="CQ80" s="14">
        <v>0</v>
      </c>
      <c r="CS80" s="50"/>
      <c r="CT80" s="50"/>
      <c r="CU80" s="50"/>
      <c r="CV80" s="50"/>
      <c r="CW80" s="50"/>
      <c r="CX80" s="50"/>
      <c r="CY80" s="50"/>
      <c r="CZ80" s="50"/>
      <c r="DA80" s="50"/>
    </row>
    <row r="81" spans="1:105" s="16" customFormat="1" x14ac:dyDescent="0.25">
      <c r="A81" s="16">
        <v>75</v>
      </c>
      <c r="B81" s="59">
        <f t="shared" si="153"/>
        <v>2</v>
      </c>
      <c r="C81" s="59">
        <f t="shared" si="146"/>
        <v>2</v>
      </c>
      <c r="D81" s="66">
        <v>2</v>
      </c>
      <c r="E81" s="65">
        <f t="shared" si="147"/>
        <v>1</v>
      </c>
      <c r="F81" s="58">
        <f t="shared" si="154"/>
        <v>0</v>
      </c>
      <c r="G81" s="58">
        <f t="shared" si="126"/>
        <v>0</v>
      </c>
      <c r="H81" s="58" t="str">
        <f t="shared" si="155"/>
        <v/>
      </c>
      <c r="I81" s="58" t="str">
        <f t="shared" si="155"/>
        <v/>
      </c>
      <c r="J81" s="58" t="str">
        <f t="shared" si="155"/>
        <v/>
      </c>
      <c r="K81" s="58" t="str">
        <f t="shared" si="155"/>
        <v/>
      </c>
      <c r="L81" s="58" t="str">
        <f t="shared" si="155"/>
        <v/>
      </c>
      <c r="M81" s="58" t="str">
        <f t="shared" si="155"/>
        <v/>
      </c>
      <c r="N81" s="58" t="str">
        <f t="shared" si="155"/>
        <v/>
      </c>
      <c r="O81" s="58" t="str">
        <f t="shared" si="155"/>
        <v/>
      </c>
      <c r="P81" s="58" t="str">
        <f t="shared" si="155"/>
        <v/>
      </c>
      <c r="Q81" s="58" t="str">
        <f t="shared" si="155"/>
        <v/>
      </c>
      <c r="R81" s="58" t="str">
        <f t="shared" si="156"/>
        <v/>
      </c>
      <c r="S81" s="58" t="str">
        <f t="shared" si="156"/>
        <v/>
      </c>
      <c r="T81" s="58" t="str">
        <f t="shared" si="156"/>
        <v/>
      </c>
      <c r="U81" s="58" t="str">
        <f t="shared" si="156"/>
        <v/>
      </c>
      <c r="V81" s="58" t="str">
        <f t="shared" si="156"/>
        <v/>
      </c>
      <c r="W81" s="58" t="str">
        <f t="shared" si="156"/>
        <v/>
      </c>
      <c r="X81" s="58" t="str">
        <f t="shared" si="156"/>
        <v/>
      </c>
      <c r="Y81" s="58" t="str">
        <f t="shared" si="156"/>
        <v/>
      </c>
      <c r="Z81" s="58" t="str">
        <f t="shared" si="156"/>
        <v/>
      </c>
      <c r="AA81" s="58" t="str">
        <f t="shared" si="156"/>
        <v/>
      </c>
      <c r="AB81" s="68">
        <f t="shared" si="127"/>
        <v>0</v>
      </c>
      <c r="AC81" s="58">
        <f t="shared" ca="1" si="128"/>
        <v>4</v>
      </c>
      <c r="AD81" s="134">
        <f t="shared" ca="1" si="148"/>
        <v>170.77127659574467</v>
      </c>
      <c r="AE81" s="130">
        <f t="shared" ca="1" si="148"/>
        <v>170.77127659574467</v>
      </c>
      <c r="AF81" s="130">
        <f t="shared" ca="1" si="148"/>
        <v>170.77127659574467</v>
      </c>
      <c r="AG81" s="130">
        <f t="shared" ca="1" si="148"/>
        <v>170.77127659574467</v>
      </c>
      <c r="AH81" s="135">
        <f t="shared" ca="1" si="148"/>
        <v>170.77127659574467</v>
      </c>
      <c r="AI81" s="122">
        <f t="shared" si="129"/>
        <v>-25</v>
      </c>
      <c r="AJ81" s="16">
        <v>39</v>
      </c>
      <c r="AK81" s="16">
        <f t="shared" si="130"/>
        <v>14</v>
      </c>
      <c r="AL81" s="122">
        <f t="shared" si="131"/>
        <v>0</v>
      </c>
      <c r="AM81" s="122">
        <f t="shared" si="132"/>
        <v>0</v>
      </c>
      <c r="AN81" s="122">
        <f t="shared" si="133"/>
        <v>0</v>
      </c>
      <c r="AO81" s="122">
        <f t="shared" si="134"/>
        <v>0</v>
      </c>
      <c r="AP81" s="122">
        <f t="shared" si="135"/>
        <v>0</v>
      </c>
      <c r="AQ81" s="122">
        <f t="shared" si="136"/>
        <v>0</v>
      </c>
      <c r="AR81" s="122">
        <f t="shared" si="137"/>
        <v>0</v>
      </c>
      <c r="AS81" s="122">
        <f t="shared" si="138"/>
        <v>0</v>
      </c>
      <c r="AT81" s="122">
        <f t="shared" si="139"/>
        <v>0</v>
      </c>
      <c r="AU81" s="122">
        <f t="shared" si="140"/>
        <v>0</v>
      </c>
      <c r="AV81" s="59">
        <f t="shared" ca="1" si="141"/>
        <v>170.77127659574467</v>
      </c>
      <c r="AW81" s="16">
        <f>IF(AND('User Input'!$G$6=1,OR(HOUR(Model!BK81)=8,HOUR(Model!BK81)=9)),10,IF(AND('User Input'!$G$6=2,HOUR(Model!BK81)=6),10,0))</f>
        <v>10</v>
      </c>
      <c r="AX81" s="69">
        <f>IF('User Input'!$G$11=4,(Model!DA81-Model!$DA$4)*50,0)+IF('User Input'!$G$11=3,(Model!CV81-Model!$CV$4)*50,0)+IF('User Input'!$G$11=2,(Model!CW81-Model!$CW$4)*50,0)+IF('User Input'!$G$11=1,(Model!CX81-Model!$CX$4)*-25+(Model!CY81-Model!$CY$4)*-25,0)</f>
        <v>160.77127659574467</v>
      </c>
      <c r="AY81" s="16">
        <f>IF(AND('User Input'!$G$19=0,Model!BG81="M"),-1000,0)+IF(AND('User Input'!$G$20=0,Model!BG81="T"),-1000,0)+IF(AND('User Input'!$G$21=0,OR(Model!BG81="W",BH81="W")),-1000,0)+IF(AND('User Input'!$G$22=0,OR(Model!BG81="R",BH81="R")),-1000,0)</f>
        <v>0</v>
      </c>
      <c r="AZ81" s="16">
        <f ca="1">IF('User Input'!$G$26="NA",0,OFFSET(Model!BN81,1,'User Input'!$G$26)*50)</f>
        <v>0</v>
      </c>
      <c r="BA81" s="16">
        <f ca="1">IF('User Input'!$G$27="NA",0,OFFSET(Model!BN81,1,'User Input'!$G$27)*50)</f>
        <v>0</v>
      </c>
      <c r="BB81" s="14" t="s">
        <v>1034</v>
      </c>
      <c r="BC81" s="14" t="s">
        <v>50</v>
      </c>
      <c r="BD81" s="14">
        <f>VLOOKUP(BB81,Size!$A$1:$D$397,4,TRUE)</f>
        <v>39</v>
      </c>
      <c r="BE81" s="14" t="s">
        <v>991</v>
      </c>
      <c r="BF81" s="14">
        <f t="shared" si="120"/>
        <v>1</v>
      </c>
      <c r="BG81" s="15" t="str">
        <f t="shared" si="121"/>
        <v>T</v>
      </c>
      <c r="BH81" s="15" t="str">
        <f t="shared" si="122"/>
        <v/>
      </c>
      <c r="BI81" s="14" t="s">
        <v>970</v>
      </c>
      <c r="BJ81" s="14">
        <f t="shared" si="123"/>
        <v>5</v>
      </c>
      <c r="BK81" s="123" t="str">
        <f t="shared" si="149"/>
        <v>6:00</v>
      </c>
      <c r="BL81" s="14" t="str">
        <f t="shared" si="150"/>
        <v>9:00</v>
      </c>
      <c r="BM81" s="14" t="s">
        <v>1035</v>
      </c>
      <c r="BN81" s="14" t="s">
        <v>1036</v>
      </c>
      <c r="BO81" s="16">
        <f t="shared" si="142"/>
        <v>20</v>
      </c>
      <c r="BP81" s="16">
        <f t="shared" si="143"/>
        <v>0</v>
      </c>
      <c r="BQ81" s="58">
        <f t="shared" si="144"/>
        <v>5</v>
      </c>
      <c r="BR81" s="16">
        <f t="shared" si="145"/>
        <v>5</v>
      </c>
      <c r="BS81" s="16">
        <f t="shared" si="151"/>
        <v>25</v>
      </c>
      <c r="BT81" s="16">
        <f t="shared" si="152"/>
        <v>0</v>
      </c>
      <c r="BU81" s="14">
        <v>0</v>
      </c>
      <c r="BV81" s="14">
        <v>0</v>
      </c>
      <c r="BW81" s="14">
        <v>0</v>
      </c>
      <c r="BX81" s="14">
        <v>0</v>
      </c>
      <c r="BY81" s="14">
        <v>0</v>
      </c>
      <c r="BZ81" s="14">
        <v>1</v>
      </c>
      <c r="CA81" s="14">
        <v>0</v>
      </c>
      <c r="CB81" s="14">
        <v>0</v>
      </c>
      <c r="CC81" s="14">
        <v>0</v>
      </c>
      <c r="CD81" s="14">
        <v>0</v>
      </c>
      <c r="CE81" s="14">
        <v>0</v>
      </c>
      <c r="CF81" s="14">
        <v>0</v>
      </c>
      <c r="CG81" s="14">
        <v>0</v>
      </c>
      <c r="CH81" s="14">
        <v>0</v>
      </c>
      <c r="CI81" s="14">
        <v>0</v>
      </c>
      <c r="CJ81" s="14">
        <v>0</v>
      </c>
      <c r="CK81" s="14">
        <v>0</v>
      </c>
      <c r="CL81" s="14">
        <v>0</v>
      </c>
      <c r="CM81" s="14">
        <v>0</v>
      </c>
      <c r="CN81" s="14">
        <v>0</v>
      </c>
      <c r="CO81" s="14">
        <v>0</v>
      </c>
      <c r="CP81" s="14">
        <v>0</v>
      </c>
      <c r="CQ81" s="14">
        <v>0</v>
      </c>
      <c r="CS81" s="50"/>
      <c r="CT81" s="50"/>
      <c r="CU81" s="50"/>
      <c r="CV81" s="50"/>
      <c r="CW81" s="50"/>
      <c r="CX81" s="50"/>
      <c r="CY81" s="50"/>
      <c r="CZ81" s="50"/>
      <c r="DA81" s="50"/>
    </row>
    <row r="82" spans="1:105" s="16" customFormat="1" x14ac:dyDescent="0.25">
      <c r="A82" s="16">
        <v>76</v>
      </c>
      <c r="B82" s="59">
        <f t="shared" si="153"/>
        <v>3</v>
      </c>
      <c r="C82" s="59" t="str">
        <f t="shared" si="146"/>
        <v/>
      </c>
      <c r="D82" s="66">
        <v>0</v>
      </c>
      <c r="E82" s="65">
        <f t="shared" si="147"/>
        <v>0</v>
      </c>
      <c r="F82" s="58">
        <f t="shared" si="154"/>
        <v>0</v>
      </c>
      <c r="G82" s="58">
        <f t="shared" si="126"/>
        <v>0</v>
      </c>
      <c r="H82" s="58" t="str">
        <f t="shared" si="155"/>
        <v/>
      </c>
      <c r="I82" s="58" t="str">
        <f t="shared" si="155"/>
        <v/>
      </c>
      <c r="J82" s="58" t="str">
        <f t="shared" si="155"/>
        <v/>
      </c>
      <c r="K82" s="58" t="str">
        <f t="shared" si="155"/>
        <v/>
      </c>
      <c r="L82" s="58" t="str">
        <f t="shared" si="155"/>
        <v/>
      </c>
      <c r="M82" s="58" t="str">
        <f t="shared" si="155"/>
        <v/>
      </c>
      <c r="N82" s="58" t="str">
        <f t="shared" si="155"/>
        <v/>
      </c>
      <c r="O82" s="58" t="str">
        <f t="shared" si="155"/>
        <v/>
      </c>
      <c r="P82" s="58" t="str">
        <f t="shared" si="155"/>
        <v/>
      </c>
      <c r="Q82" s="58" t="str">
        <f t="shared" si="155"/>
        <v/>
      </c>
      <c r="R82" s="58" t="str">
        <f t="shared" si="156"/>
        <v/>
      </c>
      <c r="S82" s="58" t="str">
        <f t="shared" si="156"/>
        <v/>
      </c>
      <c r="T82" s="58" t="str">
        <f t="shared" si="156"/>
        <v/>
      </c>
      <c r="U82" s="58" t="str">
        <f t="shared" si="156"/>
        <v/>
      </c>
      <c r="V82" s="58" t="str">
        <f t="shared" si="156"/>
        <v/>
      </c>
      <c r="W82" s="58" t="str">
        <f t="shared" si="156"/>
        <v/>
      </c>
      <c r="X82" s="58" t="str">
        <f t="shared" si="156"/>
        <v/>
      </c>
      <c r="Y82" s="58" t="str">
        <f t="shared" si="156"/>
        <v/>
      </c>
      <c r="Z82" s="58" t="str">
        <f t="shared" si="156"/>
        <v/>
      </c>
      <c r="AA82" s="58" t="str">
        <f t="shared" si="156"/>
        <v/>
      </c>
      <c r="AB82" s="68">
        <f t="shared" si="127"/>
        <v>0</v>
      </c>
      <c r="AC82" s="58">
        <f t="shared" ca="1" si="128"/>
        <v>84</v>
      </c>
      <c r="AD82" s="134">
        <f t="shared" ca="1" si="148"/>
        <v>25.527469567311677</v>
      </c>
      <c r="AE82" s="130">
        <f t="shared" ca="1" si="148"/>
        <v>16.018995458424506</v>
      </c>
      <c r="AF82" s="130">
        <f t="shared" ca="1" si="148"/>
        <v>14.799960316259483</v>
      </c>
      <c r="AG82" s="130">
        <f t="shared" ca="1" si="148"/>
        <v>14.19044274517697</v>
      </c>
      <c r="AH82" s="135">
        <f t="shared" ca="1" si="148"/>
        <v>13.702828688310962</v>
      </c>
      <c r="AI82" s="122">
        <f t="shared" si="129"/>
        <v>197.30208601176969</v>
      </c>
      <c r="AJ82" s="16">
        <v>69</v>
      </c>
      <c r="AK82" s="16">
        <f t="shared" si="130"/>
        <v>91.312000000000012</v>
      </c>
      <c r="AL82" s="122">
        <f t="shared" si="131"/>
        <v>174.99008601176965</v>
      </c>
      <c r="AM82" s="122">
        <f t="shared" si="132"/>
        <v>2.0731552738795886</v>
      </c>
      <c r="AN82" s="122">
        <f t="shared" si="133"/>
        <v>0.31186057039384019</v>
      </c>
      <c r="AO82" s="122">
        <f t="shared" si="134"/>
        <v>0.87464916251697966</v>
      </c>
      <c r="AP82" s="122">
        <f t="shared" si="135"/>
        <v>1.7390674513354751</v>
      </c>
      <c r="AQ82" s="122">
        <f t="shared" si="136"/>
        <v>2.0345857854232525</v>
      </c>
      <c r="AR82" s="122">
        <f t="shared" si="137"/>
        <v>0</v>
      </c>
      <c r="AS82" s="122">
        <f t="shared" si="138"/>
        <v>5.7372566772295119</v>
      </c>
      <c r="AT82" s="122">
        <f t="shared" si="139"/>
        <v>0</v>
      </c>
      <c r="AU82" s="122">
        <f t="shared" si="140"/>
        <v>3.2151312811226731</v>
      </c>
      <c r="AV82" s="59">
        <f t="shared" ca="1" si="141"/>
        <v>25.771276595744681</v>
      </c>
      <c r="AW82" s="16">
        <f>IF(AND('User Input'!$G$6=1,OR(HOUR(Model!BK82)=8,HOUR(Model!BK82)=9)),10,IF(AND('User Input'!$G$6=2,HOUR(Model!BK82)=6),10,0))</f>
        <v>0</v>
      </c>
      <c r="AX82" s="69">
        <f>IF('User Input'!$G$11=4,(Model!DA82-Model!$DA$4)*50,0)+IF('User Input'!$G$11=3,(Model!CV82-Model!$CV$4)*50,0)+IF('User Input'!$G$11=2,(Model!CW82-Model!$CW$4)*50,0)+IF('User Input'!$G$11=1,(Model!CX82-Model!$CX$4)*-25+(Model!CY82-Model!$CY$4)*-25,0)</f>
        <v>25.771276595744681</v>
      </c>
      <c r="AY82" s="16">
        <f>IF(AND('User Input'!$G$19=0,Model!BG82="M"),-1000,0)+IF(AND('User Input'!$G$20=0,Model!BG82="T"),-1000,0)+IF(AND('User Input'!$G$21=0,OR(Model!BG82="W",BH82="W")),-1000,0)+IF(AND('User Input'!$G$22=0,OR(Model!BG82="R",BH82="R")),-1000,0)</f>
        <v>0</v>
      </c>
      <c r="AZ82" s="16">
        <f ca="1">IF('User Input'!$G$26="NA",0,OFFSET(Model!BN82,1,'User Input'!$G$26)*50)</f>
        <v>0</v>
      </c>
      <c r="BA82" s="16">
        <f ca="1">IF('User Input'!$G$27="NA",0,OFFSET(Model!BN82,1,'User Input'!$G$27)*50)</f>
        <v>0</v>
      </c>
      <c r="BB82" s="14" t="s">
        <v>1007</v>
      </c>
      <c r="BC82" s="14" t="s">
        <v>51</v>
      </c>
      <c r="BD82" s="14">
        <f>VLOOKUP(BB82,Size!$A$1:$D$397,4,TRUE)</f>
        <v>69</v>
      </c>
      <c r="BE82" s="14" t="s">
        <v>982</v>
      </c>
      <c r="BF82" s="14">
        <f t="shared" si="120"/>
        <v>2</v>
      </c>
      <c r="BG82" s="15" t="str">
        <f t="shared" si="121"/>
        <v>T</v>
      </c>
      <c r="BH82" s="15" t="str">
        <f t="shared" si="122"/>
        <v>R</v>
      </c>
      <c r="BI82" s="14" t="s">
        <v>1008</v>
      </c>
      <c r="BJ82" s="14">
        <f t="shared" si="123"/>
        <v>5</v>
      </c>
      <c r="BK82" s="123" t="str">
        <f t="shared" si="149"/>
        <v>1:30</v>
      </c>
      <c r="BL82" s="14" t="str">
        <f t="shared" si="150"/>
        <v>2:50</v>
      </c>
      <c r="BM82" s="14" t="s">
        <v>1009</v>
      </c>
      <c r="BN82" s="14" t="s">
        <v>1010</v>
      </c>
      <c r="BO82" s="16">
        <f t="shared" si="142"/>
        <v>20</v>
      </c>
      <c r="BP82" s="16">
        <f t="shared" si="143"/>
        <v>40</v>
      </c>
      <c r="BQ82" s="58">
        <f t="shared" si="144"/>
        <v>3</v>
      </c>
      <c r="BR82" s="16">
        <f t="shared" si="145"/>
        <v>3</v>
      </c>
      <c r="BS82" s="16">
        <f t="shared" si="151"/>
        <v>23</v>
      </c>
      <c r="BT82" s="16">
        <f t="shared" si="152"/>
        <v>43</v>
      </c>
      <c r="BU82" s="14">
        <v>0</v>
      </c>
      <c r="BV82" s="14">
        <v>0</v>
      </c>
      <c r="BW82" s="14">
        <v>0</v>
      </c>
      <c r="BX82" s="14">
        <v>0</v>
      </c>
      <c r="BY82" s="14">
        <v>0</v>
      </c>
      <c r="BZ82" s="14">
        <v>1</v>
      </c>
      <c r="CA82" s="14">
        <v>1</v>
      </c>
      <c r="CB82" s="14">
        <v>0</v>
      </c>
      <c r="CC82" s="14">
        <v>0</v>
      </c>
      <c r="CD82" s="14">
        <v>0</v>
      </c>
      <c r="CE82" s="14">
        <v>0</v>
      </c>
      <c r="CF82" s="14">
        <v>0</v>
      </c>
      <c r="CG82" s="14">
        <v>0</v>
      </c>
      <c r="CH82" s="14">
        <v>0</v>
      </c>
      <c r="CI82" s="14">
        <v>0</v>
      </c>
      <c r="CJ82" s="14">
        <v>0</v>
      </c>
      <c r="CK82" s="14">
        <v>0</v>
      </c>
      <c r="CL82" s="14">
        <v>0</v>
      </c>
      <c r="CM82" s="14">
        <v>0</v>
      </c>
      <c r="CN82" s="14">
        <v>0</v>
      </c>
      <c r="CO82" s="14">
        <v>0</v>
      </c>
      <c r="CP82" s="14">
        <v>0</v>
      </c>
      <c r="CQ82" s="14">
        <v>0</v>
      </c>
      <c r="CR82" s="17"/>
      <c r="CS82" s="51">
        <v>3.9</v>
      </c>
      <c r="CT82" s="51">
        <v>6.5</v>
      </c>
      <c r="CU82" s="51">
        <v>6.4</v>
      </c>
      <c r="CV82" s="51">
        <v>6.2</v>
      </c>
      <c r="CW82" s="51">
        <v>6.5</v>
      </c>
      <c r="CX82" s="51">
        <v>5.5</v>
      </c>
      <c r="CY82" s="51">
        <v>-0.1</v>
      </c>
      <c r="CZ82" s="51">
        <v>5.2</v>
      </c>
      <c r="DA82" s="51">
        <v>6.5</v>
      </c>
    </row>
    <row r="83" spans="1:105" s="16" customFormat="1" x14ac:dyDescent="0.25">
      <c r="A83" s="16">
        <v>77</v>
      </c>
      <c r="B83" s="59">
        <f t="shared" si="153"/>
        <v>3</v>
      </c>
      <c r="C83" s="59" t="str">
        <f t="shared" si="146"/>
        <v/>
      </c>
      <c r="D83" s="66">
        <v>0</v>
      </c>
      <c r="E83" s="65">
        <f t="shared" si="147"/>
        <v>0</v>
      </c>
      <c r="F83" s="58">
        <f t="shared" si="154"/>
        <v>0</v>
      </c>
      <c r="G83" s="58">
        <f t="shared" si="126"/>
        <v>0</v>
      </c>
      <c r="H83" s="58" t="str">
        <f t="shared" si="155"/>
        <v/>
      </c>
      <c r="I83" s="58" t="str">
        <f t="shared" si="155"/>
        <v/>
      </c>
      <c r="J83" s="58" t="str">
        <f t="shared" si="155"/>
        <v/>
      </c>
      <c r="K83" s="58" t="str">
        <f t="shared" si="155"/>
        <v/>
      </c>
      <c r="L83" s="58" t="str">
        <f t="shared" si="155"/>
        <v/>
      </c>
      <c r="M83" s="58" t="str">
        <f t="shared" si="155"/>
        <v/>
      </c>
      <c r="N83" s="58" t="str">
        <f t="shared" si="155"/>
        <v/>
      </c>
      <c r="O83" s="58" t="str">
        <f t="shared" si="155"/>
        <v/>
      </c>
      <c r="P83" s="58" t="str">
        <f t="shared" si="155"/>
        <v/>
      </c>
      <c r="Q83" s="58" t="str">
        <f t="shared" si="155"/>
        <v/>
      </c>
      <c r="R83" s="58" t="str">
        <f t="shared" si="156"/>
        <v/>
      </c>
      <c r="S83" s="58" t="str">
        <f t="shared" si="156"/>
        <v/>
      </c>
      <c r="T83" s="58" t="str">
        <f t="shared" si="156"/>
        <v/>
      </c>
      <c r="U83" s="58" t="str">
        <f t="shared" si="156"/>
        <v/>
      </c>
      <c r="V83" s="58" t="str">
        <f t="shared" si="156"/>
        <v/>
      </c>
      <c r="W83" s="58" t="str">
        <f t="shared" si="156"/>
        <v/>
      </c>
      <c r="X83" s="58" t="str">
        <f t="shared" si="156"/>
        <v/>
      </c>
      <c r="Y83" s="58" t="str">
        <f t="shared" si="156"/>
        <v/>
      </c>
      <c r="Z83" s="58" t="str">
        <f t="shared" si="156"/>
        <v/>
      </c>
      <c r="AA83" s="58" t="str">
        <f t="shared" si="156"/>
        <v/>
      </c>
      <c r="AB83" s="68">
        <f t="shared" si="127"/>
        <v>0</v>
      </c>
      <c r="AC83" s="58">
        <f t="shared" ca="1" si="128"/>
        <v>73</v>
      </c>
      <c r="AD83" s="134">
        <f t="shared" ca="1" si="148"/>
        <v>35.771276595744681</v>
      </c>
      <c r="AE83" s="130">
        <f t="shared" ca="1" si="148"/>
        <v>35.771276595744681</v>
      </c>
      <c r="AF83" s="130">
        <f t="shared" ca="1" si="148"/>
        <v>35.771276595744681</v>
      </c>
      <c r="AG83" s="130">
        <f t="shared" ca="1" si="148"/>
        <v>35.771276595744681</v>
      </c>
      <c r="AH83" s="135">
        <f t="shared" ca="1" si="148"/>
        <v>35.771276595744681</v>
      </c>
      <c r="AI83" s="122">
        <f t="shared" si="129"/>
        <v>121.99008601176965</v>
      </c>
      <c r="AJ83" s="16">
        <v>67</v>
      </c>
      <c r="AK83" s="16">
        <f t="shared" si="130"/>
        <v>14</v>
      </c>
      <c r="AL83" s="122">
        <f t="shared" si="131"/>
        <v>174.99008601176965</v>
      </c>
      <c r="AM83" s="122">
        <f t="shared" si="132"/>
        <v>2.0731552738795886</v>
      </c>
      <c r="AN83" s="122">
        <f t="shared" si="133"/>
        <v>0.31186057039384019</v>
      </c>
      <c r="AO83" s="122">
        <f t="shared" si="134"/>
        <v>0.87464916251697966</v>
      </c>
      <c r="AP83" s="122">
        <f t="shared" si="135"/>
        <v>1.7390674513354751</v>
      </c>
      <c r="AQ83" s="122">
        <f t="shared" si="136"/>
        <v>2.0345857854232525</v>
      </c>
      <c r="AR83" s="122">
        <f t="shared" si="137"/>
        <v>0</v>
      </c>
      <c r="AS83" s="122">
        <f t="shared" si="138"/>
        <v>5.7372566772295119</v>
      </c>
      <c r="AT83" s="122">
        <f t="shared" si="139"/>
        <v>0</v>
      </c>
      <c r="AU83" s="122">
        <f t="shared" si="140"/>
        <v>3.2151312811226731</v>
      </c>
      <c r="AV83" s="59">
        <f t="shared" ca="1" si="141"/>
        <v>35.771276595744681</v>
      </c>
      <c r="AW83" s="16">
        <f>IF(AND('User Input'!$G$6=1,OR(HOUR(Model!BK83)=8,HOUR(Model!BK83)=9)),10,IF(AND('User Input'!$G$6=2,HOUR(Model!BK83)=6),10,0))</f>
        <v>10</v>
      </c>
      <c r="AX83" s="69">
        <f>IF('User Input'!$G$11=4,(Model!DA83-Model!$DA$4)*50,0)+IF('User Input'!$G$11=3,(Model!CV83-Model!$CV$4)*50,0)+IF('User Input'!$G$11=2,(Model!CW83-Model!$CW$4)*50,0)+IF('User Input'!$G$11=1,(Model!CX83-Model!$CX$4)*-25+(Model!CY83-Model!$CY$4)*-25,0)</f>
        <v>25.771276595744681</v>
      </c>
      <c r="AY83" s="16">
        <f>IF(AND('User Input'!$G$19=0,Model!BG83="M"),-1000,0)+IF(AND('User Input'!$G$20=0,Model!BG83="T"),-1000,0)+IF(AND('User Input'!$G$21=0,OR(Model!BG83="W",BH83="W")),-1000,0)+IF(AND('User Input'!$G$22=0,OR(Model!BG83="R",BH83="R")),-1000,0)</f>
        <v>0</v>
      </c>
      <c r="AZ83" s="16">
        <f ca="1">IF('User Input'!$G$26="NA",0,OFFSET(Model!BN83,1,'User Input'!$G$26)*50)</f>
        <v>0</v>
      </c>
      <c r="BA83" s="16">
        <f ca="1">IF('User Input'!$G$27="NA",0,OFFSET(Model!BN83,1,'User Input'!$G$27)*50)</f>
        <v>0</v>
      </c>
      <c r="BB83" s="14" t="s">
        <v>1011</v>
      </c>
      <c r="BC83" s="14" t="s">
        <v>51</v>
      </c>
      <c r="BD83" s="14">
        <f>VLOOKUP(BB83,Size!$A$1:$D$397,4,TRUE)</f>
        <v>67</v>
      </c>
      <c r="BE83" s="14" t="s">
        <v>991</v>
      </c>
      <c r="BF83" s="14">
        <f t="shared" si="120"/>
        <v>1</v>
      </c>
      <c r="BG83" s="15" t="str">
        <f t="shared" si="121"/>
        <v>T</v>
      </c>
      <c r="BH83" s="15" t="str">
        <f t="shared" si="122"/>
        <v/>
      </c>
      <c r="BI83" s="14" t="s">
        <v>970</v>
      </c>
      <c r="BJ83" s="14">
        <f t="shared" si="123"/>
        <v>5</v>
      </c>
      <c r="BK83" s="123" t="str">
        <f t="shared" si="149"/>
        <v>6:00</v>
      </c>
      <c r="BL83" s="14" t="str">
        <f t="shared" si="150"/>
        <v>9:00</v>
      </c>
      <c r="BM83" s="14" t="s">
        <v>1009</v>
      </c>
      <c r="BN83" s="14" t="s">
        <v>1010</v>
      </c>
      <c r="BO83" s="16">
        <f t="shared" si="142"/>
        <v>20</v>
      </c>
      <c r="BP83" s="16">
        <f t="shared" si="143"/>
        <v>0</v>
      </c>
      <c r="BQ83" s="58">
        <f t="shared" si="144"/>
        <v>5</v>
      </c>
      <c r="BR83" s="16">
        <f t="shared" si="145"/>
        <v>5</v>
      </c>
      <c r="BS83" s="16">
        <f t="shared" si="151"/>
        <v>25</v>
      </c>
      <c r="BT83" s="16">
        <f t="shared" si="152"/>
        <v>0</v>
      </c>
      <c r="BU83" s="14">
        <v>0</v>
      </c>
      <c r="BV83" s="14">
        <v>0</v>
      </c>
      <c r="BW83" s="14">
        <v>0</v>
      </c>
      <c r="BX83" s="14">
        <v>0</v>
      </c>
      <c r="BY83" s="14">
        <v>0</v>
      </c>
      <c r="BZ83" s="14">
        <v>1</v>
      </c>
      <c r="CA83" s="14">
        <v>1</v>
      </c>
      <c r="CB83" s="14">
        <v>0</v>
      </c>
      <c r="CC83" s="14">
        <v>0</v>
      </c>
      <c r="CD83" s="14">
        <v>0</v>
      </c>
      <c r="CE83" s="14">
        <v>0</v>
      </c>
      <c r="CF83" s="14">
        <v>0</v>
      </c>
      <c r="CG83" s="14">
        <v>0</v>
      </c>
      <c r="CH83" s="14">
        <v>0</v>
      </c>
      <c r="CI83" s="14">
        <v>0</v>
      </c>
      <c r="CJ83" s="14">
        <v>0</v>
      </c>
      <c r="CK83" s="14">
        <v>0</v>
      </c>
      <c r="CL83" s="14">
        <v>0</v>
      </c>
      <c r="CM83" s="14">
        <v>0</v>
      </c>
      <c r="CN83" s="14">
        <v>0</v>
      </c>
      <c r="CO83" s="14">
        <v>0</v>
      </c>
      <c r="CP83" s="14">
        <v>0</v>
      </c>
      <c r="CQ83" s="14">
        <v>0</v>
      </c>
      <c r="CR83" s="17"/>
      <c r="CS83" s="51">
        <v>3.9</v>
      </c>
      <c r="CT83" s="51">
        <v>6.5</v>
      </c>
      <c r="CU83" s="51">
        <v>6.4</v>
      </c>
      <c r="CV83" s="51">
        <v>6.2</v>
      </c>
      <c r="CW83" s="51">
        <v>6.5</v>
      </c>
      <c r="CX83" s="51">
        <v>5.5</v>
      </c>
      <c r="CY83" s="51">
        <v>-0.1</v>
      </c>
      <c r="CZ83" s="51">
        <v>5.2</v>
      </c>
      <c r="DA83" s="51">
        <v>6.5</v>
      </c>
    </row>
    <row r="84" spans="1:105" s="16" customFormat="1" x14ac:dyDescent="0.25">
      <c r="A84" s="16">
        <v>78</v>
      </c>
      <c r="B84" s="59">
        <f t="shared" si="153"/>
        <v>3</v>
      </c>
      <c r="C84" s="59" t="str">
        <f t="shared" si="146"/>
        <v/>
      </c>
      <c r="D84" s="66">
        <v>0</v>
      </c>
      <c r="E84" s="65">
        <f t="shared" si="147"/>
        <v>0</v>
      </c>
      <c r="F84" s="58">
        <f t="shared" si="154"/>
        <v>0</v>
      </c>
      <c r="G84" s="58">
        <f t="shared" si="126"/>
        <v>0</v>
      </c>
      <c r="H84" s="58" t="str">
        <f t="shared" si="155"/>
        <v/>
      </c>
      <c r="I84" s="58" t="str">
        <f t="shared" si="155"/>
        <v/>
      </c>
      <c r="J84" s="58" t="str">
        <f t="shared" si="155"/>
        <v/>
      </c>
      <c r="K84" s="58" t="str">
        <f t="shared" si="155"/>
        <v/>
      </c>
      <c r="L84" s="58" t="str">
        <f t="shared" si="155"/>
        <v/>
      </c>
      <c r="M84" s="58" t="str">
        <f t="shared" si="155"/>
        <v/>
      </c>
      <c r="N84" s="58" t="str">
        <f t="shared" si="155"/>
        <v/>
      </c>
      <c r="O84" s="58" t="str">
        <f t="shared" si="155"/>
        <v/>
      </c>
      <c r="P84" s="58" t="str">
        <f t="shared" si="155"/>
        <v/>
      </c>
      <c r="Q84" s="58" t="str">
        <f t="shared" si="155"/>
        <v/>
      </c>
      <c r="R84" s="58" t="str">
        <f t="shared" si="156"/>
        <v/>
      </c>
      <c r="S84" s="58" t="str">
        <f t="shared" si="156"/>
        <v/>
      </c>
      <c r="T84" s="58" t="str">
        <f t="shared" si="156"/>
        <v/>
      </c>
      <c r="U84" s="58" t="str">
        <f t="shared" si="156"/>
        <v/>
      </c>
      <c r="V84" s="58" t="str">
        <f t="shared" si="156"/>
        <v/>
      </c>
      <c r="W84" s="58" t="str">
        <f t="shared" si="156"/>
        <v/>
      </c>
      <c r="X84" s="58" t="str">
        <f t="shared" si="156"/>
        <v/>
      </c>
      <c r="Y84" s="58" t="str">
        <f t="shared" si="156"/>
        <v/>
      </c>
      <c r="Z84" s="58" t="str">
        <f t="shared" si="156"/>
        <v/>
      </c>
      <c r="AA84" s="58" t="str">
        <f t="shared" si="156"/>
        <v/>
      </c>
      <c r="AB84" s="68">
        <f t="shared" si="127"/>
        <v>0</v>
      </c>
      <c r="AC84" s="58">
        <f t="shared" ca="1" si="128"/>
        <v>29</v>
      </c>
      <c r="AD84" s="134">
        <f t="shared" ca="1" si="148"/>
        <v>160.77127659574467</v>
      </c>
      <c r="AE84" s="130">
        <f t="shared" ca="1" si="148"/>
        <v>160.77127659574467</v>
      </c>
      <c r="AF84" s="130">
        <f t="shared" ca="1" si="148"/>
        <v>160.77127659574467</v>
      </c>
      <c r="AG84" s="130">
        <f t="shared" ca="1" si="148"/>
        <v>160.77127659574467</v>
      </c>
      <c r="AH84" s="135">
        <f t="shared" ca="1" si="148"/>
        <v>160.77127659574467</v>
      </c>
      <c r="AI84" s="122">
        <f t="shared" si="129"/>
        <v>13</v>
      </c>
      <c r="AJ84" s="16">
        <v>39</v>
      </c>
      <c r="AK84" s="16">
        <f t="shared" si="130"/>
        <v>52</v>
      </c>
      <c r="AL84" s="122">
        <f t="shared" si="131"/>
        <v>0</v>
      </c>
      <c r="AM84" s="122">
        <f t="shared" si="132"/>
        <v>0</v>
      </c>
      <c r="AN84" s="122">
        <f t="shared" si="133"/>
        <v>0</v>
      </c>
      <c r="AO84" s="122">
        <f t="shared" si="134"/>
        <v>0</v>
      </c>
      <c r="AP84" s="122">
        <f t="shared" si="135"/>
        <v>0</v>
      </c>
      <c r="AQ84" s="122">
        <f t="shared" si="136"/>
        <v>0</v>
      </c>
      <c r="AR84" s="122">
        <f t="shared" si="137"/>
        <v>0</v>
      </c>
      <c r="AS84" s="122">
        <f t="shared" si="138"/>
        <v>0</v>
      </c>
      <c r="AT84" s="122">
        <f t="shared" si="139"/>
        <v>0</v>
      </c>
      <c r="AU84" s="122">
        <f t="shared" si="140"/>
        <v>0</v>
      </c>
      <c r="AV84" s="59">
        <f t="shared" ca="1" si="141"/>
        <v>160.77127659574467</v>
      </c>
      <c r="AW84" s="16">
        <f>IF(AND('User Input'!$G$6=1,OR(HOUR(Model!BK84)=8,HOUR(Model!BK84)=9)),10,IF(AND('User Input'!$G$6=2,HOUR(Model!BK84)=6),10,0))</f>
        <v>0</v>
      </c>
      <c r="AX84" s="69">
        <f>IF('User Input'!$G$11=4,(Model!DA84-Model!$DA$4)*50,0)+IF('User Input'!$G$11=3,(Model!CV84-Model!$CV$4)*50,0)+IF('User Input'!$G$11=2,(Model!CW84-Model!$CW$4)*50,0)+IF('User Input'!$G$11=1,(Model!CX84-Model!$CX$4)*-25+(Model!CY84-Model!$CY$4)*-25,0)</f>
        <v>160.77127659574467</v>
      </c>
      <c r="AY84" s="16">
        <f>IF(AND('User Input'!$G$19=0,Model!BG84="M"),-1000,0)+IF(AND('User Input'!$G$20=0,Model!BG84="T"),-1000,0)+IF(AND('User Input'!$G$21=0,OR(Model!BG84="W",BH84="W")),-1000,0)+IF(AND('User Input'!$G$22=0,OR(Model!BG84="R",BH84="R")),-1000,0)</f>
        <v>0</v>
      </c>
      <c r="AZ84" s="16">
        <f ca="1">IF('User Input'!$G$26="NA",0,OFFSET(Model!BN84,1,'User Input'!$G$26)*50)</f>
        <v>0</v>
      </c>
      <c r="BA84" s="16">
        <f ca="1">IF('User Input'!$G$27="NA",0,OFFSET(Model!BN84,1,'User Input'!$G$27)*50)</f>
        <v>0</v>
      </c>
      <c r="BB84" s="14" t="s">
        <v>667</v>
      </c>
      <c r="BC84" s="14" t="s">
        <v>52</v>
      </c>
      <c r="BD84" s="14">
        <f>VLOOKUP(BB84,Size!$A$1:$D$397,4,TRUE)</f>
        <v>39</v>
      </c>
      <c r="BE84" s="14" t="s">
        <v>982</v>
      </c>
      <c r="BF84" s="14">
        <f t="shared" si="120"/>
        <v>2</v>
      </c>
      <c r="BG84" s="15" t="str">
        <f t="shared" si="121"/>
        <v>T</v>
      </c>
      <c r="BH84" s="15" t="str">
        <f t="shared" si="122"/>
        <v>R</v>
      </c>
      <c r="BI84" s="14" t="s">
        <v>1023</v>
      </c>
      <c r="BJ84" s="14">
        <f t="shared" si="123"/>
        <v>5</v>
      </c>
      <c r="BK84" s="123" t="str">
        <f t="shared" si="149"/>
        <v>3:00</v>
      </c>
      <c r="BL84" s="14" t="str">
        <f t="shared" si="150"/>
        <v>4:20</v>
      </c>
      <c r="BM84" s="14" t="s">
        <v>668</v>
      </c>
      <c r="BN84" s="14" t="s">
        <v>669</v>
      </c>
      <c r="BO84" s="16">
        <f t="shared" si="142"/>
        <v>20</v>
      </c>
      <c r="BP84" s="16">
        <f t="shared" si="143"/>
        <v>40</v>
      </c>
      <c r="BQ84" s="58">
        <f t="shared" si="144"/>
        <v>4</v>
      </c>
      <c r="BR84" s="16">
        <f t="shared" si="145"/>
        <v>4</v>
      </c>
      <c r="BS84" s="16">
        <f t="shared" si="151"/>
        <v>24</v>
      </c>
      <c r="BT84" s="16">
        <f t="shared" si="152"/>
        <v>44</v>
      </c>
      <c r="BU84" s="14">
        <v>0</v>
      </c>
      <c r="BV84" s="14">
        <v>1</v>
      </c>
      <c r="BW84" s="14">
        <v>0</v>
      </c>
      <c r="BX84" s="14">
        <v>0</v>
      </c>
      <c r="BY84" s="14">
        <v>0</v>
      </c>
      <c r="BZ84" s="14">
        <v>1</v>
      </c>
      <c r="CA84" s="14">
        <v>0</v>
      </c>
      <c r="CB84" s="14">
        <v>0</v>
      </c>
      <c r="CC84" s="14">
        <v>0</v>
      </c>
      <c r="CD84" s="14">
        <v>1</v>
      </c>
      <c r="CE84" s="14">
        <v>0</v>
      </c>
      <c r="CF84" s="14">
        <v>1</v>
      </c>
      <c r="CG84" s="14">
        <v>0</v>
      </c>
      <c r="CH84" s="14">
        <v>0</v>
      </c>
      <c r="CI84" s="14">
        <v>0</v>
      </c>
      <c r="CJ84" s="14">
        <v>0</v>
      </c>
      <c r="CK84" s="14">
        <v>0</v>
      </c>
      <c r="CL84" s="14">
        <v>0</v>
      </c>
      <c r="CM84" s="14">
        <v>0</v>
      </c>
      <c r="CN84" s="14">
        <v>0</v>
      </c>
      <c r="CO84" s="14">
        <v>0</v>
      </c>
      <c r="CP84" s="14">
        <v>0</v>
      </c>
      <c r="CQ84" s="14">
        <v>0</v>
      </c>
      <c r="CS84" s="50"/>
      <c r="CT84" s="50"/>
      <c r="CU84" s="50"/>
      <c r="CV84" s="50"/>
      <c r="CW84" s="50"/>
      <c r="CX84" s="50"/>
      <c r="CY84" s="50"/>
      <c r="CZ84" s="50"/>
      <c r="DA84" s="50"/>
    </row>
    <row r="85" spans="1:105" s="16" customFormat="1" x14ac:dyDescent="0.25">
      <c r="A85" s="16">
        <v>79</v>
      </c>
      <c r="B85" s="59">
        <f t="shared" si="153"/>
        <v>3</v>
      </c>
      <c r="C85" s="59" t="str">
        <f t="shared" si="146"/>
        <v/>
      </c>
      <c r="D85" s="66">
        <v>0</v>
      </c>
      <c r="E85" s="65">
        <f t="shared" si="147"/>
        <v>0</v>
      </c>
      <c r="F85" s="58">
        <f t="shared" si="154"/>
        <v>0</v>
      </c>
      <c r="G85" s="58">
        <f t="shared" si="126"/>
        <v>0</v>
      </c>
      <c r="H85" s="58" t="str">
        <f t="shared" si="155"/>
        <v/>
      </c>
      <c r="I85" s="58" t="str">
        <f t="shared" si="155"/>
        <v/>
      </c>
      <c r="J85" s="58" t="str">
        <f t="shared" si="155"/>
        <v/>
      </c>
      <c r="K85" s="58" t="str">
        <f t="shared" si="155"/>
        <v/>
      </c>
      <c r="L85" s="58" t="str">
        <f t="shared" si="155"/>
        <v/>
      </c>
      <c r="M85" s="58" t="str">
        <f t="shared" si="155"/>
        <v/>
      </c>
      <c r="N85" s="58" t="str">
        <f t="shared" si="155"/>
        <v/>
      </c>
      <c r="O85" s="58" t="str">
        <f t="shared" si="155"/>
        <v/>
      </c>
      <c r="P85" s="58" t="str">
        <f t="shared" si="155"/>
        <v/>
      </c>
      <c r="Q85" s="58" t="str">
        <f t="shared" si="155"/>
        <v/>
      </c>
      <c r="R85" s="58" t="str">
        <f t="shared" si="156"/>
        <v/>
      </c>
      <c r="S85" s="58" t="str">
        <f t="shared" si="156"/>
        <v/>
      </c>
      <c r="T85" s="58" t="str">
        <f t="shared" si="156"/>
        <v/>
      </c>
      <c r="U85" s="58" t="str">
        <f t="shared" si="156"/>
        <v/>
      </c>
      <c r="V85" s="58" t="str">
        <f t="shared" si="156"/>
        <v/>
      </c>
      <c r="W85" s="58" t="str">
        <f t="shared" si="156"/>
        <v/>
      </c>
      <c r="X85" s="58" t="str">
        <f t="shared" si="156"/>
        <v/>
      </c>
      <c r="Y85" s="58" t="str">
        <f t="shared" si="156"/>
        <v/>
      </c>
      <c r="Z85" s="58" t="str">
        <f t="shared" si="156"/>
        <v/>
      </c>
      <c r="AA85" s="58" t="str">
        <f t="shared" si="156"/>
        <v/>
      </c>
      <c r="AB85" s="68">
        <f t="shared" si="127"/>
        <v>0</v>
      </c>
      <c r="AC85" s="58">
        <f t="shared" ca="1" si="128"/>
        <v>106</v>
      </c>
      <c r="AD85" s="134">
        <f t="shared" ca="1" si="148"/>
        <v>10.771276595744681</v>
      </c>
      <c r="AE85" s="130">
        <f t="shared" ca="1" si="148"/>
        <v>10.771276595744681</v>
      </c>
      <c r="AF85" s="130">
        <f t="shared" ca="1" si="148"/>
        <v>10.771276595744681</v>
      </c>
      <c r="AG85" s="130">
        <f t="shared" ca="1" si="148"/>
        <v>10.771276595744681</v>
      </c>
      <c r="AH85" s="135">
        <f t="shared" ca="1" si="148"/>
        <v>10.771276595744681</v>
      </c>
      <c r="AI85" s="122">
        <f t="shared" si="129"/>
        <v>73.408171118152609</v>
      </c>
      <c r="AJ85" s="16">
        <v>62</v>
      </c>
      <c r="AK85" s="16">
        <f t="shared" si="130"/>
        <v>14</v>
      </c>
      <c r="AL85" s="122">
        <f t="shared" si="131"/>
        <v>121.40817111815259</v>
      </c>
      <c r="AM85" s="122">
        <f t="shared" si="132"/>
        <v>0</v>
      </c>
      <c r="AN85" s="122">
        <f t="shared" si="133"/>
        <v>3.3246265278406457</v>
      </c>
      <c r="AO85" s="122">
        <f t="shared" si="134"/>
        <v>3.5491172476233639</v>
      </c>
      <c r="AP85" s="122">
        <f t="shared" si="135"/>
        <v>1.7390674513354751</v>
      </c>
      <c r="AQ85" s="122">
        <f t="shared" si="136"/>
        <v>3.0367134449977131</v>
      </c>
      <c r="AR85" s="122">
        <f t="shared" si="137"/>
        <v>0.51345631507469347</v>
      </c>
      <c r="AS85" s="122">
        <f t="shared" si="138"/>
        <v>0.66278859212313146</v>
      </c>
      <c r="AT85" s="122">
        <f t="shared" si="139"/>
        <v>2.4893730194658414</v>
      </c>
      <c r="AU85" s="122">
        <f t="shared" si="140"/>
        <v>1.3470461747396956</v>
      </c>
      <c r="AV85" s="59">
        <f t="shared" ca="1" si="141"/>
        <v>10.771276595744681</v>
      </c>
      <c r="AW85" s="16">
        <f>IF(AND('User Input'!$G$6=1,OR(HOUR(Model!BK85)=8,HOUR(Model!BK85)=9)),10,IF(AND('User Input'!$G$6=2,HOUR(Model!BK85)=6),10,0))</f>
        <v>10</v>
      </c>
      <c r="AX85" s="69">
        <f>IF('User Input'!$G$11=4,(Model!DA85-Model!$DA$4)*50,0)+IF('User Input'!$G$11=3,(Model!CV85-Model!$CV$4)*50,0)+IF('User Input'!$G$11=2,(Model!CW85-Model!$CW$4)*50,0)+IF('User Input'!$G$11=1,(Model!CX85-Model!$CX$4)*-25+(Model!CY85-Model!$CY$4)*-25,0)</f>
        <v>0.77127659574467966</v>
      </c>
      <c r="AY85" s="16">
        <f>IF(AND('User Input'!$G$19=0,Model!BG85="M"),-1000,0)+IF(AND('User Input'!$G$20=0,Model!BG85="T"),-1000,0)+IF(AND('User Input'!$G$21=0,OR(Model!BG85="W",BH85="W")),-1000,0)+IF(AND('User Input'!$G$22=0,OR(Model!BG85="R",BH85="R")),-1000,0)</f>
        <v>0</v>
      </c>
      <c r="AZ85" s="16">
        <f ca="1">IF('User Input'!$G$26="NA",0,OFFSET(Model!BN85,1,'User Input'!$G$26)*50)</f>
        <v>0</v>
      </c>
      <c r="BA85" s="16">
        <f ca="1">IF('User Input'!$G$27="NA",0,OFFSET(Model!BN85,1,'User Input'!$G$27)*50)</f>
        <v>0</v>
      </c>
      <c r="BB85" s="14" t="s">
        <v>804</v>
      </c>
      <c r="BC85" s="14" t="s">
        <v>54</v>
      </c>
      <c r="BD85" s="14">
        <f>VLOOKUP(BB85,Size!$A$1:$D$397,4,TRUE)</f>
        <v>62</v>
      </c>
      <c r="BE85" s="14" t="s">
        <v>991</v>
      </c>
      <c r="BF85" s="14">
        <f t="shared" si="120"/>
        <v>1</v>
      </c>
      <c r="BG85" s="15" t="str">
        <f t="shared" si="121"/>
        <v>T</v>
      </c>
      <c r="BH85" s="15" t="str">
        <f t="shared" si="122"/>
        <v/>
      </c>
      <c r="BI85" s="14" t="s">
        <v>970</v>
      </c>
      <c r="BJ85" s="14">
        <f t="shared" si="123"/>
        <v>5</v>
      </c>
      <c r="BK85" s="123" t="str">
        <f t="shared" si="149"/>
        <v>6:00</v>
      </c>
      <c r="BL85" s="14" t="str">
        <f t="shared" si="150"/>
        <v>9:00</v>
      </c>
      <c r="BM85" s="14" t="s">
        <v>894</v>
      </c>
      <c r="BN85" s="14" t="s">
        <v>805</v>
      </c>
      <c r="BO85" s="16">
        <f t="shared" si="142"/>
        <v>20</v>
      </c>
      <c r="BP85" s="16">
        <f t="shared" si="143"/>
        <v>0</v>
      </c>
      <c r="BQ85" s="58">
        <f t="shared" si="144"/>
        <v>5</v>
      </c>
      <c r="BR85" s="16">
        <f t="shared" si="145"/>
        <v>5</v>
      </c>
      <c r="BS85" s="16">
        <f t="shared" si="151"/>
        <v>25</v>
      </c>
      <c r="BT85" s="16">
        <f t="shared" si="152"/>
        <v>0</v>
      </c>
      <c r="BU85" s="14">
        <v>0</v>
      </c>
      <c r="BV85" s="14">
        <v>0</v>
      </c>
      <c r="BW85" s="14">
        <v>0</v>
      </c>
      <c r="BX85" s="14">
        <v>1</v>
      </c>
      <c r="BY85" s="14">
        <v>0</v>
      </c>
      <c r="BZ85" s="14">
        <v>0</v>
      </c>
      <c r="CA85" s="14">
        <v>0</v>
      </c>
      <c r="CB85" s="14">
        <v>0</v>
      </c>
      <c r="CC85" s="14">
        <v>1</v>
      </c>
      <c r="CD85" s="14">
        <v>0</v>
      </c>
      <c r="CE85" s="14">
        <v>0</v>
      </c>
      <c r="CF85" s="14">
        <v>0</v>
      </c>
      <c r="CG85" s="14">
        <v>0</v>
      </c>
      <c r="CH85" s="14">
        <v>0</v>
      </c>
      <c r="CI85" s="14">
        <v>0</v>
      </c>
      <c r="CJ85" s="14">
        <v>0</v>
      </c>
      <c r="CK85" s="14">
        <v>0</v>
      </c>
      <c r="CL85" s="14">
        <v>0</v>
      </c>
      <c r="CM85" s="14">
        <v>0</v>
      </c>
      <c r="CN85" s="14">
        <v>0</v>
      </c>
      <c r="CO85" s="14">
        <v>0</v>
      </c>
      <c r="CP85" s="14">
        <v>0</v>
      </c>
      <c r="CQ85" s="14">
        <v>0</v>
      </c>
      <c r="CR85" s="17"/>
      <c r="CS85" s="51">
        <v>3.4</v>
      </c>
      <c r="CT85" s="51">
        <v>6.9</v>
      </c>
      <c r="CU85" s="51">
        <v>6.7</v>
      </c>
      <c r="CV85" s="51">
        <v>6.2</v>
      </c>
      <c r="CW85" s="51">
        <v>6.6</v>
      </c>
      <c r="CX85" s="51">
        <v>6</v>
      </c>
      <c r="CY85" s="51">
        <v>0.4</v>
      </c>
      <c r="CZ85" s="51">
        <v>6.5</v>
      </c>
      <c r="DA85" s="51">
        <v>6.3</v>
      </c>
    </row>
    <row r="86" spans="1:105" s="16" customFormat="1" x14ac:dyDescent="0.25">
      <c r="A86" s="16">
        <v>80</v>
      </c>
      <c r="B86" s="59">
        <f t="shared" si="153"/>
        <v>3</v>
      </c>
      <c r="C86" s="59" t="str">
        <f t="shared" si="146"/>
        <v/>
      </c>
      <c r="D86" s="66">
        <v>0</v>
      </c>
      <c r="E86" s="65">
        <f t="shared" si="147"/>
        <v>0</v>
      </c>
      <c r="F86" s="58">
        <f t="shared" si="154"/>
        <v>0</v>
      </c>
      <c r="G86" s="58">
        <f t="shared" si="126"/>
        <v>0</v>
      </c>
      <c r="H86" s="58" t="str">
        <f t="shared" si="155"/>
        <v/>
      </c>
      <c r="I86" s="58" t="str">
        <f t="shared" si="155"/>
        <v/>
      </c>
      <c r="J86" s="58" t="str">
        <f t="shared" si="155"/>
        <v/>
      </c>
      <c r="K86" s="58" t="str">
        <f t="shared" si="155"/>
        <v/>
      </c>
      <c r="L86" s="58" t="str">
        <f t="shared" si="155"/>
        <v/>
      </c>
      <c r="M86" s="58" t="str">
        <f t="shared" si="155"/>
        <v/>
      </c>
      <c r="N86" s="58" t="str">
        <f t="shared" si="155"/>
        <v/>
      </c>
      <c r="O86" s="58" t="str">
        <f t="shared" si="155"/>
        <v/>
      </c>
      <c r="P86" s="58" t="str">
        <f t="shared" si="155"/>
        <v/>
      </c>
      <c r="Q86" s="58" t="str">
        <f t="shared" si="155"/>
        <v/>
      </c>
      <c r="R86" s="58" t="str">
        <f t="shared" si="156"/>
        <v/>
      </c>
      <c r="S86" s="58" t="str">
        <f t="shared" si="156"/>
        <v/>
      </c>
      <c r="T86" s="58" t="str">
        <f t="shared" si="156"/>
        <v/>
      </c>
      <c r="U86" s="58" t="str">
        <f t="shared" si="156"/>
        <v/>
      </c>
      <c r="V86" s="58" t="str">
        <f t="shared" si="156"/>
        <v/>
      </c>
      <c r="W86" s="58" t="str">
        <f t="shared" si="156"/>
        <v/>
      </c>
      <c r="X86" s="58" t="str">
        <f t="shared" si="156"/>
        <v/>
      </c>
      <c r="Y86" s="58" t="str">
        <f t="shared" si="156"/>
        <v/>
      </c>
      <c r="Z86" s="58" t="str">
        <f t="shared" si="156"/>
        <v/>
      </c>
      <c r="AA86" s="58" t="str">
        <f t="shared" si="156"/>
        <v/>
      </c>
      <c r="AB86" s="68">
        <f t="shared" si="127"/>
        <v>0</v>
      </c>
      <c r="AC86" s="58">
        <f t="shared" ca="1" si="128"/>
        <v>137</v>
      </c>
      <c r="AD86" s="134">
        <f t="shared" ca="1" si="148"/>
        <v>-34.228723404255312</v>
      </c>
      <c r="AE86" s="130">
        <f t="shared" ca="1" si="148"/>
        <v>-34.228723404255312</v>
      </c>
      <c r="AF86" s="130">
        <f t="shared" ca="1" si="148"/>
        <v>-34.228723404255312</v>
      </c>
      <c r="AG86" s="130">
        <f t="shared" ca="1" si="148"/>
        <v>-34.228723404255312</v>
      </c>
      <c r="AH86" s="135">
        <f t="shared" ca="1" si="148"/>
        <v>-34.228723404255312</v>
      </c>
      <c r="AI86" s="122">
        <f t="shared" si="129"/>
        <v>-18.177342688999548</v>
      </c>
      <c r="AJ86" s="16">
        <v>38</v>
      </c>
      <c r="AK86" s="16">
        <f t="shared" si="130"/>
        <v>14</v>
      </c>
      <c r="AL86" s="122">
        <f t="shared" si="131"/>
        <v>5.8226573110004507</v>
      </c>
      <c r="AM86" s="122">
        <f t="shared" si="132"/>
        <v>0</v>
      </c>
      <c r="AN86" s="122">
        <f t="shared" si="133"/>
        <v>0</v>
      </c>
      <c r="AO86" s="122">
        <f t="shared" si="134"/>
        <v>0</v>
      </c>
      <c r="AP86" s="122">
        <f t="shared" si="135"/>
        <v>0</v>
      </c>
      <c r="AQ86" s="122">
        <f t="shared" si="136"/>
        <v>0</v>
      </c>
      <c r="AR86" s="122">
        <f t="shared" si="137"/>
        <v>1.066647804436393</v>
      </c>
      <c r="AS86" s="122">
        <f t="shared" si="138"/>
        <v>0</v>
      </c>
      <c r="AT86" s="122">
        <f t="shared" si="139"/>
        <v>9.7883657763697174E-2</v>
      </c>
      <c r="AU86" s="122">
        <f t="shared" si="140"/>
        <v>0</v>
      </c>
      <c r="AV86" s="59">
        <f t="shared" ca="1" si="141"/>
        <v>-34.228723404255312</v>
      </c>
      <c r="AW86" s="16">
        <f>IF(AND('User Input'!$G$6=1,OR(HOUR(Model!BK86)=8,HOUR(Model!BK86)=9)),10,IF(AND('User Input'!$G$6=2,HOUR(Model!BK86)=6),10,0))</f>
        <v>10</v>
      </c>
      <c r="AX86" s="69">
        <f>IF('User Input'!$G$11=4,(Model!DA86-Model!$DA$4)*50,0)+IF('User Input'!$G$11=3,(Model!CV86-Model!$CV$4)*50,0)+IF('User Input'!$G$11=2,(Model!CW86-Model!$CW$4)*50,0)+IF('User Input'!$G$11=1,(Model!CX86-Model!$CX$4)*-25+(Model!CY86-Model!$CY$4)*-25,0)</f>
        <v>-44.228723404255312</v>
      </c>
      <c r="AY86" s="16">
        <f>IF(AND('User Input'!$G$19=0,Model!BG86="M"),-1000,0)+IF(AND('User Input'!$G$20=0,Model!BG86="T"),-1000,0)+IF(AND('User Input'!$G$21=0,OR(Model!BG86="W",BH86="W")),-1000,0)+IF(AND('User Input'!$G$22=0,OR(Model!BG86="R",BH86="R")),-1000,0)</f>
        <v>0</v>
      </c>
      <c r="AZ86" s="16">
        <f ca="1">IF('User Input'!$G$26="NA",0,OFFSET(Model!BN86,1,'User Input'!$G$26)*50)</f>
        <v>0</v>
      </c>
      <c r="BA86" s="16">
        <f ca="1">IF('User Input'!$G$27="NA",0,OFFSET(Model!BN86,1,'User Input'!$G$27)*50)</f>
        <v>0</v>
      </c>
      <c r="BB86" s="14" t="s">
        <v>946</v>
      </c>
      <c r="BC86" s="14" t="s">
        <v>56</v>
      </c>
      <c r="BD86" s="14">
        <f>VLOOKUP(BB86,Size!$A$1:$D$397,4,TRUE)</f>
        <v>38</v>
      </c>
      <c r="BE86" s="14" t="s">
        <v>991</v>
      </c>
      <c r="BF86" s="14">
        <f t="shared" si="120"/>
        <v>1</v>
      </c>
      <c r="BG86" s="15" t="str">
        <f t="shared" si="121"/>
        <v>T</v>
      </c>
      <c r="BH86" s="15" t="str">
        <f t="shared" si="122"/>
        <v/>
      </c>
      <c r="BI86" s="14" t="s">
        <v>970</v>
      </c>
      <c r="BJ86" s="14">
        <f t="shared" si="123"/>
        <v>5</v>
      </c>
      <c r="BK86" s="123" t="str">
        <f t="shared" si="149"/>
        <v>6:00</v>
      </c>
      <c r="BL86" s="14" t="str">
        <f t="shared" si="150"/>
        <v>9:00</v>
      </c>
      <c r="BM86" s="14" t="s">
        <v>947</v>
      </c>
      <c r="BN86" s="14" t="s">
        <v>948</v>
      </c>
      <c r="BO86" s="16">
        <f t="shared" si="142"/>
        <v>20</v>
      </c>
      <c r="BP86" s="16">
        <f t="shared" si="143"/>
        <v>0</v>
      </c>
      <c r="BQ86" s="58">
        <f t="shared" si="144"/>
        <v>5</v>
      </c>
      <c r="BR86" s="16">
        <f t="shared" si="145"/>
        <v>5</v>
      </c>
      <c r="BS86" s="16">
        <f t="shared" si="151"/>
        <v>25</v>
      </c>
      <c r="BT86" s="16">
        <f t="shared" si="152"/>
        <v>0</v>
      </c>
      <c r="BU86" s="14">
        <v>0</v>
      </c>
      <c r="BV86" s="14">
        <v>0</v>
      </c>
      <c r="BW86" s="14">
        <v>0</v>
      </c>
      <c r="BX86" s="14">
        <v>1</v>
      </c>
      <c r="BY86" s="14">
        <v>0</v>
      </c>
      <c r="BZ86" s="14">
        <v>0</v>
      </c>
      <c r="CA86" s="14">
        <v>0</v>
      </c>
      <c r="CB86" s="14">
        <v>0</v>
      </c>
      <c r="CC86" s="14">
        <v>1</v>
      </c>
      <c r="CD86" s="14">
        <v>0</v>
      </c>
      <c r="CE86" s="14">
        <v>0</v>
      </c>
      <c r="CF86" s="14">
        <v>0</v>
      </c>
      <c r="CG86" s="14">
        <v>0</v>
      </c>
      <c r="CH86" s="14">
        <v>0</v>
      </c>
      <c r="CI86" s="14">
        <v>0</v>
      </c>
      <c r="CJ86" s="14">
        <v>0</v>
      </c>
      <c r="CK86" s="14">
        <v>0</v>
      </c>
      <c r="CL86" s="14">
        <v>0</v>
      </c>
      <c r="CM86" s="14">
        <v>0</v>
      </c>
      <c r="CN86" s="14">
        <v>0</v>
      </c>
      <c r="CO86" s="14">
        <v>0</v>
      </c>
      <c r="CP86" s="14">
        <v>0</v>
      </c>
      <c r="CQ86" s="14">
        <v>0</v>
      </c>
      <c r="CR86" s="17"/>
      <c r="CS86" s="51">
        <v>3.3</v>
      </c>
      <c r="CT86" s="51">
        <v>6</v>
      </c>
      <c r="CU86" s="51">
        <v>5.5</v>
      </c>
      <c r="CV86" s="51">
        <v>5</v>
      </c>
      <c r="CW86" s="51">
        <v>5.4</v>
      </c>
      <c r="CX86" s="51">
        <v>6.1</v>
      </c>
      <c r="CY86" s="51">
        <v>2.1</v>
      </c>
      <c r="CZ86" s="51">
        <v>6.1</v>
      </c>
      <c r="DA86" s="51">
        <v>5.7</v>
      </c>
    </row>
    <row r="87" spans="1:105" s="16" customFormat="1" x14ac:dyDescent="0.25">
      <c r="A87" s="16">
        <v>81</v>
      </c>
      <c r="B87" s="59">
        <f t="shared" si="153"/>
        <v>3</v>
      </c>
      <c r="C87" s="59" t="str">
        <f t="shared" si="146"/>
        <v/>
      </c>
      <c r="D87" s="66">
        <v>0</v>
      </c>
      <c r="E87" s="65">
        <f t="shared" si="147"/>
        <v>0</v>
      </c>
      <c r="F87" s="58">
        <f t="shared" si="154"/>
        <v>0</v>
      </c>
      <c r="G87" s="58">
        <f t="shared" si="126"/>
        <v>0</v>
      </c>
      <c r="H87" s="58" t="str">
        <f t="shared" ref="H87:Q96" si="157">IF(OR($F87=H$6,$G87=H$6),$BB87,"")</f>
        <v/>
      </c>
      <c r="I87" s="58" t="str">
        <f t="shared" si="157"/>
        <v/>
      </c>
      <c r="J87" s="58" t="str">
        <f t="shared" si="157"/>
        <v/>
      </c>
      <c r="K87" s="58" t="str">
        <f t="shared" si="157"/>
        <v/>
      </c>
      <c r="L87" s="58" t="str">
        <f t="shared" si="157"/>
        <v/>
      </c>
      <c r="M87" s="58" t="str">
        <f t="shared" si="157"/>
        <v/>
      </c>
      <c r="N87" s="58" t="str">
        <f t="shared" si="157"/>
        <v/>
      </c>
      <c r="O87" s="58" t="str">
        <f t="shared" si="157"/>
        <v/>
      </c>
      <c r="P87" s="58" t="str">
        <f t="shared" si="157"/>
        <v/>
      </c>
      <c r="Q87" s="58" t="str">
        <f t="shared" si="157"/>
        <v/>
      </c>
      <c r="R87" s="58" t="str">
        <f t="shared" ref="R87:AA96" si="158">IF(OR($F87=R$6,$G87=R$6),$BB87,"")</f>
        <v/>
      </c>
      <c r="S87" s="58" t="str">
        <f t="shared" si="158"/>
        <v/>
      </c>
      <c r="T87" s="58" t="str">
        <f t="shared" si="158"/>
        <v/>
      </c>
      <c r="U87" s="58" t="str">
        <f t="shared" si="158"/>
        <v/>
      </c>
      <c r="V87" s="58" t="str">
        <f t="shared" si="158"/>
        <v/>
      </c>
      <c r="W87" s="58" t="str">
        <f t="shared" si="158"/>
        <v/>
      </c>
      <c r="X87" s="58" t="str">
        <f t="shared" si="158"/>
        <v/>
      </c>
      <c r="Y87" s="58" t="str">
        <f t="shared" si="158"/>
        <v/>
      </c>
      <c r="Z87" s="58" t="str">
        <f t="shared" si="158"/>
        <v/>
      </c>
      <c r="AA87" s="58" t="str">
        <f t="shared" si="158"/>
        <v/>
      </c>
      <c r="AB87" s="68">
        <f t="shared" si="127"/>
        <v>0</v>
      </c>
      <c r="AC87" s="58">
        <f t="shared" ca="1" si="128"/>
        <v>118</v>
      </c>
      <c r="AD87" s="134">
        <f t="shared" ca="1" si="148"/>
        <v>0.76000156889610704</v>
      </c>
      <c r="AE87" s="130">
        <f t="shared" ca="1" si="148"/>
        <v>0.32027552180153235</v>
      </c>
      <c r="AF87" s="130">
        <f t="shared" ca="1" si="148"/>
        <v>0.26390038755863821</v>
      </c>
      <c r="AG87" s="130">
        <f t="shared" ca="1" si="148"/>
        <v>0.23571282043719111</v>
      </c>
      <c r="AH87" s="135">
        <f t="shared" ca="1" si="148"/>
        <v>0.2131627667400334</v>
      </c>
      <c r="AI87" s="122">
        <f t="shared" si="129"/>
        <v>223.0932775011313</v>
      </c>
      <c r="AJ87" s="16">
        <v>150</v>
      </c>
      <c r="AK87" s="16">
        <f t="shared" si="130"/>
        <v>52</v>
      </c>
      <c r="AL87" s="122">
        <f t="shared" si="131"/>
        <v>321.0932775011313</v>
      </c>
      <c r="AM87" s="122">
        <f t="shared" si="132"/>
        <v>0</v>
      </c>
      <c r="AN87" s="122">
        <f t="shared" si="133"/>
        <v>2.2714350384789395</v>
      </c>
      <c r="AO87" s="122">
        <f t="shared" si="134"/>
        <v>3.5491172476233639</v>
      </c>
      <c r="AP87" s="122">
        <f t="shared" si="135"/>
        <v>5.1411951109099618</v>
      </c>
      <c r="AQ87" s="122">
        <f t="shared" si="136"/>
        <v>5.6409687641466437</v>
      </c>
      <c r="AR87" s="122">
        <f t="shared" si="137"/>
        <v>2.7730307831597969</v>
      </c>
      <c r="AS87" s="122">
        <f t="shared" si="138"/>
        <v>3.1074694431869605</v>
      </c>
      <c r="AT87" s="122">
        <f t="shared" si="139"/>
        <v>4.8851177003169157</v>
      </c>
      <c r="AU87" s="122">
        <f t="shared" si="140"/>
        <v>5.8832163875056525</v>
      </c>
      <c r="AV87" s="59">
        <f t="shared" ca="1" si="141"/>
        <v>0.77127659574468588</v>
      </c>
      <c r="AW87" s="16">
        <f>IF(AND('User Input'!$G$6=1,OR(HOUR(Model!BK87)=8,HOUR(Model!BK87)=9)),10,IF(AND('User Input'!$G$6=2,HOUR(Model!BK87)=6),10,0))</f>
        <v>0</v>
      </c>
      <c r="AX87" s="69">
        <f>IF('User Input'!$G$11=4,(Model!DA87-Model!$DA$4)*50,0)+IF('User Input'!$G$11=3,(Model!CV87-Model!$CV$4)*50,0)+IF('User Input'!$G$11=2,(Model!CW87-Model!$CW$4)*50,0)+IF('User Input'!$G$11=1,(Model!CX87-Model!$CX$4)*-25+(Model!CY87-Model!$CY$4)*-25,0)</f>
        <v>0.77127659574468588</v>
      </c>
      <c r="AY87" s="16">
        <f>IF(AND('User Input'!$G$19=0,Model!BG87="M"),-1000,0)+IF(AND('User Input'!$G$20=0,Model!BG87="T"),-1000,0)+IF(AND('User Input'!$G$21=0,OR(Model!BG87="W",BH87="W")),-1000,0)+IF(AND('User Input'!$G$22=0,OR(Model!BG87="R",BH87="R")),-1000,0)</f>
        <v>0</v>
      </c>
      <c r="AZ87" s="16">
        <f ca="1">IF('User Input'!$G$26="NA",0,OFFSET(Model!BN87,1,'User Input'!$G$26)*50)</f>
        <v>0</v>
      </c>
      <c r="BA87" s="16">
        <f ca="1">IF('User Input'!$G$27="NA",0,OFFSET(Model!BN87,1,'User Input'!$G$27)*50)</f>
        <v>0</v>
      </c>
      <c r="BB87" s="14" t="s">
        <v>753</v>
      </c>
      <c r="BC87" s="14" t="s">
        <v>57</v>
      </c>
      <c r="BD87" s="14">
        <f>VLOOKUP(BB87,Size!$A$1:$D$397,4,TRUE)</f>
        <v>150</v>
      </c>
      <c r="BE87" s="14" t="s">
        <v>982</v>
      </c>
      <c r="BF87" s="14">
        <f t="shared" ref="BF87:BF114" si="159">LEN(BE87)</f>
        <v>2</v>
      </c>
      <c r="BG87" s="15" t="str">
        <f t="shared" ref="BG87:BG114" si="160">IF(BF87=1,BE87,LEFT(BE87,1))</f>
        <v>T</v>
      </c>
      <c r="BH87" s="15" t="str">
        <f t="shared" ref="BH87:BH114" si="161">IF(BF87=1,"",RIGHT(BE87,1))</f>
        <v>R</v>
      </c>
      <c r="BI87" s="14" t="s">
        <v>983</v>
      </c>
      <c r="BJ87" s="14">
        <f t="shared" ref="BJ87:BJ114" si="162">FIND($BJ$6,BI87)</f>
        <v>6</v>
      </c>
      <c r="BK87" s="123" t="str">
        <f t="shared" si="149"/>
        <v>10:30</v>
      </c>
      <c r="BL87" s="14" t="str">
        <f t="shared" si="150"/>
        <v>11:50</v>
      </c>
      <c r="BM87" s="14" t="s">
        <v>754</v>
      </c>
      <c r="BN87" s="14" t="s">
        <v>755</v>
      </c>
      <c r="BO87" s="16">
        <f t="shared" si="142"/>
        <v>20</v>
      </c>
      <c r="BP87" s="16">
        <f t="shared" si="143"/>
        <v>40</v>
      </c>
      <c r="BQ87" s="58">
        <f t="shared" si="144"/>
        <v>2</v>
      </c>
      <c r="BR87" s="16">
        <f t="shared" si="145"/>
        <v>2</v>
      </c>
      <c r="BS87" s="16">
        <f t="shared" si="151"/>
        <v>22</v>
      </c>
      <c r="BT87" s="16">
        <f t="shared" si="152"/>
        <v>42</v>
      </c>
      <c r="BU87" s="14">
        <v>0</v>
      </c>
      <c r="BV87" s="14">
        <v>1</v>
      </c>
      <c r="BW87" s="14">
        <v>0</v>
      </c>
      <c r="BX87" s="14">
        <v>1</v>
      </c>
      <c r="BY87" s="14">
        <v>0</v>
      </c>
      <c r="BZ87" s="14">
        <v>0</v>
      </c>
      <c r="CA87" s="14">
        <v>0</v>
      </c>
      <c r="CB87" s="14">
        <v>0</v>
      </c>
      <c r="CC87" s="14">
        <v>1</v>
      </c>
      <c r="CD87" s="14">
        <v>1</v>
      </c>
      <c r="CE87" s="14">
        <v>0</v>
      </c>
      <c r="CF87" s="14">
        <v>0</v>
      </c>
      <c r="CG87" s="14">
        <v>0</v>
      </c>
      <c r="CH87" s="14">
        <v>0</v>
      </c>
      <c r="CI87" s="14">
        <v>0</v>
      </c>
      <c r="CJ87" s="14">
        <v>0</v>
      </c>
      <c r="CK87" s="14">
        <v>0</v>
      </c>
      <c r="CL87" s="14">
        <v>0</v>
      </c>
      <c r="CM87" s="14">
        <v>0</v>
      </c>
      <c r="CN87" s="14">
        <v>0</v>
      </c>
      <c r="CO87" s="14">
        <v>0</v>
      </c>
      <c r="CP87" s="14">
        <v>0</v>
      </c>
      <c r="CQ87" s="14">
        <v>0</v>
      </c>
      <c r="CR87" s="17"/>
      <c r="CS87" s="51">
        <v>3.4</v>
      </c>
      <c r="CT87" s="51">
        <v>6.8</v>
      </c>
      <c r="CU87" s="51">
        <v>6.7</v>
      </c>
      <c r="CV87" s="51">
        <v>6.5</v>
      </c>
      <c r="CW87" s="51">
        <v>6.8</v>
      </c>
      <c r="CX87" s="51">
        <v>6.3</v>
      </c>
      <c r="CY87" s="51">
        <v>0.1</v>
      </c>
      <c r="CZ87" s="51">
        <v>6.7</v>
      </c>
      <c r="DA87" s="51">
        <v>6.7</v>
      </c>
    </row>
    <row r="88" spans="1:105" s="16" customFormat="1" x14ac:dyDescent="0.25">
      <c r="A88" s="16">
        <v>82</v>
      </c>
      <c r="B88" s="59">
        <f t="shared" si="153"/>
        <v>3</v>
      </c>
      <c r="C88" s="59" t="str">
        <f t="shared" si="146"/>
        <v/>
      </c>
      <c r="D88" s="66">
        <v>0</v>
      </c>
      <c r="E88" s="65">
        <f t="shared" si="147"/>
        <v>0</v>
      </c>
      <c r="F88" s="58">
        <f t="shared" si="154"/>
        <v>0</v>
      </c>
      <c r="G88" s="58">
        <f t="shared" si="126"/>
        <v>0</v>
      </c>
      <c r="H88" s="58" t="str">
        <f t="shared" si="157"/>
        <v/>
      </c>
      <c r="I88" s="58" t="str">
        <f t="shared" si="157"/>
        <v/>
      </c>
      <c r="J88" s="58" t="str">
        <f t="shared" si="157"/>
        <v/>
      </c>
      <c r="K88" s="58" t="str">
        <f t="shared" si="157"/>
        <v/>
      </c>
      <c r="L88" s="58" t="str">
        <f t="shared" si="157"/>
        <v/>
      </c>
      <c r="M88" s="58" t="str">
        <f t="shared" si="157"/>
        <v/>
      </c>
      <c r="N88" s="58" t="str">
        <f t="shared" si="157"/>
        <v/>
      </c>
      <c r="O88" s="58" t="str">
        <f t="shared" si="157"/>
        <v/>
      </c>
      <c r="P88" s="58" t="str">
        <f t="shared" si="157"/>
        <v/>
      </c>
      <c r="Q88" s="58" t="str">
        <f t="shared" si="157"/>
        <v/>
      </c>
      <c r="R88" s="58" t="str">
        <f t="shared" si="158"/>
        <v/>
      </c>
      <c r="S88" s="58" t="str">
        <f t="shared" si="158"/>
        <v/>
      </c>
      <c r="T88" s="58" t="str">
        <f t="shared" si="158"/>
        <v/>
      </c>
      <c r="U88" s="58" t="str">
        <f t="shared" si="158"/>
        <v/>
      </c>
      <c r="V88" s="58" t="str">
        <f t="shared" si="158"/>
        <v/>
      </c>
      <c r="W88" s="58" t="str">
        <f t="shared" si="158"/>
        <v/>
      </c>
      <c r="X88" s="58" t="str">
        <f t="shared" si="158"/>
        <v/>
      </c>
      <c r="Y88" s="58" t="str">
        <f t="shared" si="158"/>
        <v/>
      </c>
      <c r="Z88" s="58" t="str">
        <f t="shared" si="158"/>
        <v/>
      </c>
      <c r="AA88" s="58" t="str">
        <f t="shared" si="158"/>
        <v/>
      </c>
      <c r="AB88" s="68">
        <f t="shared" si="127"/>
        <v>0</v>
      </c>
      <c r="AC88" s="58">
        <f t="shared" ca="1" si="128"/>
        <v>4</v>
      </c>
      <c r="AD88" s="134">
        <f t="shared" ca="1" si="148"/>
        <v>170.77127659574467</v>
      </c>
      <c r="AE88" s="130">
        <f t="shared" ca="1" si="148"/>
        <v>170.77127659574467</v>
      </c>
      <c r="AF88" s="130">
        <f t="shared" ca="1" si="148"/>
        <v>170.77127659574467</v>
      </c>
      <c r="AG88" s="130">
        <f t="shared" ca="1" si="148"/>
        <v>170.77127659574467</v>
      </c>
      <c r="AH88" s="135">
        <f t="shared" ca="1" si="148"/>
        <v>170.77127659574467</v>
      </c>
      <c r="AI88" s="122">
        <f t="shared" si="129"/>
        <v>-25</v>
      </c>
      <c r="AJ88" s="16">
        <v>39</v>
      </c>
      <c r="AK88" s="16">
        <f t="shared" si="130"/>
        <v>14</v>
      </c>
      <c r="AL88" s="122">
        <f t="shared" si="131"/>
        <v>0</v>
      </c>
      <c r="AM88" s="122">
        <f t="shared" si="132"/>
        <v>0</v>
      </c>
      <c r="AN88" s="122">
        <f t="shared" si="133"/>
        <v>0</v>
      </c>
      <c r="AO88" s="122">
        <f t="shared" si="134"/>
        <v>0</v>
      </c>
      <c r="AP88" s="122">
        <f t="shared" si="135"/>
        <v>0</v>
      </c>
      <c r="AQ88" s="122">
        <f t="shared" si="136"/>
        <v>0</v>
      </c>
      <c r="AR88" s="122">
        <f t="shared" si="137"/>
        <v>0</v>
      </c>
      <c r="AS88" s="122">
        <f t="shared" si="138"/>
        <v>0</v>
      </c>
      <c r="AT88" s="122">
        <f t="shared" si="139"/>
        <v>0</v>
      </c>
      <c r="AU88" s="122">
        <f t="shared" si="140"/>
        <v>0</v>
      </c>
      <c r="AV88" s="59">
        <f t="shared" ca="1" si="141"/>
        <v>170.77127659574467</v>
      </c>
      <c r="AW88" s="16">
        <f>IF(AND('User Input'!$G$6=1,OR(HOUR(Model!BK88)=8,HOUR(Model!BK88)=9)),10,IF(AND('User Input'!$G$6=2,HOUR(Model!BK88)=6),10,0))</f>
        <v>10</v>
      </c>
      <c r="AX88" s="69">
        <f>IF('User Input'!$G$11=4,(Model!DA88-Model!$DA$4)*50,0)+IF('User Input'!$G$11=3,(Model!CV88-Model!$CV$4)*50,0)+IF('User Input'!$G$11=2,(Model!CW88-Model!$CW$4)*50,0)+IF('User Input'!$G$11=1,(Model!CX88-Model!$CX$4)*-25+(Model!CY88-Model!$CY$4)*-25,0)</f>
        <v>160.77127659574467</v>
      </c>
      <c r="AY88" s="16">
        <f>IF(AND('User Input'!$G$19=0,Model!BG88="M"),-1000,0)+IF(AND('User Input'!$G$20=0,Model!BG88="T"),-1000,0)+IF(AND('User Input'!$G$21=0,OR(Model!BG88="W",BH88="W")),-1000,0)+IF(AND('User Input'!$G$22=0,OR(Model!BG88="R",BH88="R")),-1000,0)</f>
        <v>0</v>
      </c>
      <c r="AZ88" s="16">
        <f ca="1">IF('User Input'!$G$26="NA",0,OFFSET(Model!BN88,1,'User Input'!$G$26)*50)</f>
        <v>0</v>
      </c>
      <c r="BA88" s="16">
        <f ca="1">IF('User Input'!$G$27="NA",0,OFFSET(Model!BN88,1,'User Input'!$G$27)*50)</f>
        <v>0</v>
      </c>
      <c r="BB88" s="14" t="s">
        <v>812</v>
      </c>
      <c r="BC88" s="14" t="s">
        <v>58</v>
      </c>
      <c r="BD88" s="14">
        <f>VLOOKUP(BB88,Size!$A$1:$D$397,4,TRUE)</f>
        <v>39</v>
      </c>
      <c r="BE88" s="14" t="s">
        <v>991</v>
      </c>
      <c r="BF88" s="14">
        <f t="shared" si="159"/>
        <v>1</v>
      </c>
      <c r="BG88" s="15" t="str">
        <f t="shared" si="160"/>
        <v>T</v>
      </c>
      <c r="BH88" s="15" t="str">
        <f t="shared" si="161"/>
        <v/>
      </c>
      <c r="BI88" s="14" t="s">
        <v>970</v>
      </c>
      <c r="BJ88" s="14">
        <f t="shared" si="162"/>
        <v>5</v>
      </c>
      <c r="BK88" s="123" t="str">
        <f t="shared" si="149"/>
        <v>6:00</v>
      </c>
      <c r="BL88" s="14" t="str">
        <f t="shared" si="150"/>
        <v>9:00</v>
      </c>
      <c r="BM88" s="14" t="s">
        <v>813</v>
      </c>
      <c r="BN88" s="14" t="s">
        <v>814</v>
      </c>
      <c r="BO88" s="16">
        <f t="shared" si="142"/>
        <v>20</v>
      </c>
      <c r="BP88" s="16">
        <f t="shared" si="143"/>
        <v>0</v>
      </c>
      <c r="BQ88" s="58">
        <f t="shared" si="144"/>
        <v>5</v>
      </c>
      <c r="BR88" s="16">
        <f t="shared" si="145"/>
        <v>5</v>
      </c>
      <c r="BS88" s="16">
        <f t="shared" si="151"/>
        <v>25</v>
      </c>
      <c r="BT88" s="16">
        <f t="shared" si="152"/>
        <v>0</v>
      </c>
      <c r="BU88" s="14">
        <v>0</v>
      </c>
      <c r="BV88" s="14">
        <v>0</v>
      </c>
      <c r="BW88" s="14">
        <v>0</v>
      </c>
      <c r="BX88" s="14">
        <v>1</v>
      </c>
      <c r="BY88" s="14">
        <v>0</v>
      </c>
      <c r="BZ88" s="14">
        <v>0</v>
      </c>
      <c r="CA88" s="14">
        <v>0</v>
      </c>
      <c r="CB88" s="14">
        <v>0</v>
      </c>
      <c r="CC88" s="14">
        <v>1</v>
      </c>
      <c r="CD88" s="14">
        <v>0</v>
      </c>
      <c r="CE88" s="14">
        <v>0</v>
      </c>
      <c r="CF88" s="14">
        <v>0</v>
      </c>
      <c r="CG88" s="14">
        <v>0</v>
      </c>
      <c r="CH88" s="14">
        <v>0</v>
      </c>
      <c r="CI88" s="14">
        <v>0</v>
      </c>
      <c r="CJ88" s="14">
        <v>0</v>
      </c>
      <c r="CK88" s="14">
        <v>0</v>
      </c>
      <c r="CL88" s="14">
        <v>0</v>
      </c>
      <c r="CM88" s="14">
        <v>0</v>
      </c>
      <c r="CN88" s="14">
        <v>0</v>
      </c>
      <c r="CO88" s="14">
        <v>0</v>
      </c>
      <c r="CP88" s="14">
        <v>0</v>
      </c>
      <c r="CQ88" s="14">
        <v>0</v>
      </c>
      <c r="CS88" s="50"/>
      <c r="CT88" s="50"/>
      <c r="CU88" s="50"/>
      <c r="CV88" s="50"/>
      <c r="CW88" s="50"/>
      <c r="CX88" s="50"/>
      <c r="CY88" s="50"/>
      <c r="CZ88" s="50"/>
      <c r="DA88" s="50"/>
    </row>
    <row r="89" spans="1:105" s="16" customFormat="1" x14ac:dyDescent="0.25">
      <c r="A89" s="16">
        <v>83</v>
      </c>
      <c r="B89" s="59">
        <f t="shared" si="153"/>
        <v>3</v>
      </c>
      <c r="C89" s="59" t="str">
        <f t="shared" si="146"/>
        <v/>
      </c>
      <c r="D89" s="66">
        <v>0</v>
      </c>
      <c r="E89" s="65">
        <f t="shared" si="147"/>
        <v>0</v>
      </c>
      <c r="F89" s="58">
        <f t="shared" si="154"/>
        <v>0</v>
      </c>
      <c r="G89" s="58">
        <f t="shared" si="126"/>
        <v>0</v>
      </c>
      <c r="H89" s="58" t="str">
        <f t="shared" si="157"/>
        <v/>
      </c>
      <c r="I89" s="58" t="str">
        <f t="shared" si="157"/>
        <v/>
      </c>
      <c r="J89" s="58" t="str">
        <f t="shared" si="157"/>
        <v/>
      </c>
      <c r="K89" s="58" t="str">
        <f t="shared" si="157"/>
        <v/>
      </c>
      <c r="L89" s="58" t="str">
        <f t="shared" si="157"/>
        <v/>
      </c>
      <c r="M89" s="58" t="str">
        <f t="shared" si="157"/>
        <v/>
      </c>
      <c r="N89" s="58" t="str">
        <f t="shared" si="157"/>
        <v/>
      </c>
      <c r="O89" s="58" t="str">
        <f t="shared" si="157"/>
        <v/>
      </c>
      <c r="P89" s="58" t="str">
        <f t="shared" si="157"/>
        <v/>
      </c>
      <c r="Q89" s="58" t="str">
        <f t="shared" si="157"/>
        <v/>
      </c>
      <c r="R89" s="58" t="str">
        <f t="shared" si="158"/>
        <v/>
      </c>
      <c r="S89" s="58" t="str">
        <f t="shared" si="158"/>
        <v/>
      </c>
      <c r="T89" s="58" t="str">
        <f t="shared" si="158"/>
        <v/>
      </c>
      <c r="U89" s="58" t="str">
        <f t="shared" si="158"/>
        <v/>
      </c>
      <c r="V89" s="58" t="str">
        <f t="shared" si="158"/>
        <v/>
      </c>
      <c r="W89" s="58" t="str">
        <f t="shared" si="158"/>
        <v/>
      </c>
      <c r="X89" s="58" t="str">
        <f t="shared" si="158"/>
        <v/>
      </c>
      <c r="Y89" s="58" t="str">
        <f t="shared" si="158"/>
        <v/>
      </c>
      <c r="Z89" s="58" t="str">
        <f t="shared" si="158"/>
        <v/>
      </c>
      <c r="AA89" s="58" t="str">
        <f t="shared" si="158"/>
        <v/>
      </c>
      <c r="AB89" s="68">
        <f t="shared" si="127"/>
        <v>0</v>
      </c>
      <c r="AC89" s="58">
        <f t="shared" ca="1" si="128"/>
        <v>127</v>
      </c>
      <c r="AD89" s="134">
        <f t="shared" ca="1" si="148"/>
        <v>-9.2287234042553159</v>
      </c>
      <c r="AE89" s="130">
        <f t="shared" ca="1" si="148"/>
        <v>-9.2287234042553159</v>
      </c>
      <c r="AF89" s="130">
        <f t="shared" ca="1" si="148"/>
        <v>-9.2287234042553159</v>
      </c>
      <c r="AG89" s="130">
        <f t="shared" ca="1" si="148"/>
        <v>-9.2287234042553159</v>
      </c>
      <c r="AH89" s="135">
        <f t="shared" ca="1" si="148"/>
        <v>-9.2287234042553159</v>
      </c>
      <c r="AI89" s="122">
        <f t="shared" si="129"/>
        <v>-18.502874603893261</v>
      </c>
      <c r="AJ89" s="16">
        <v>69</v>
      </c>
      <c r="AK89" s="16">
        <f t="shared" si="130"/>
        <v>14</v>
      </c>
      <c r="AL89" s="122">
        <f t="shared" si="131"/>
        <v>36.497125396106739</v>
      </c>
      <c r="AM89" s="122">
        <f t="shared" si="132"/>
        <v>0</v>
      </c>
      <c r="AN89" s="122">
        <f t="shared" si="133"/>
        <v>1.4182435491172423</v>
      </c>
      <c r="AO89" s="122">
        <f t="shared" si="134"/>
        <v>0</v>
      </c>
      <c r="AP89" s="122">
        <f t="shared" si="135"/>
        <v>0.13693979176098642</v>
      </c>
      <c r="AQ89" s="122">
        <f t="shared" si="136"/>
        <v>0.22820280669985935</v>
      </c>
      <c r="AR89" s="122">
        <f t="shared" si="137"/>
        <v>2.7730307831597969</v>
      </c>
      <c r="AS89" s="122">
        <f t="shared" si="138"/>
        <v>0</v>
      </c>
      <c r="AT89" s="122">
        <f t="shared" si="139"/>
        <v>0.39575599818923446</v>
      </c>
      <c r="AU89" s="122">
        <f t="shared" si="140"/>
        <v>0.71300362154820962</v>
      </c>
      <c r="AV89" s="59">
        <f t="shared" ca="1" si="141"/>
        <v>-9.2287234042553159</v>
      </c>
      <c r="AW89" s="16">
        <f>IF(AND('User Input'!$G$6=1,OR(HOUR(Model!BK89)=8,HOUR(Model!BK89)=9)),10,IF(AND('User Input'!$G$6=2,HOUR(Model!BK89)=6),10,0))</f>
        <v>10</v>
      </c>
      <c r="AX89" s="69">
        <f>IF('User Input'!$G$11=4,(Model!DA89-Model!$DA$4)*50,0)+IF('User Input'!$G$11=3,(Model!CV89-Model!$CV$4)*50,0)+IF('User Input'!$G$11=2,(Model!CW89-Model!$CW$4)*50,0)+IF('User Input'!$G$11=1,(Model!CX89-Model!$CX$4)*-25+(Model!CY89-Model!$CY$4)*-25,0)</f>
        <v>-19.228723404255316</v>
      </c>
      <c r="AY89" s="16">
        <f>IF(AND('User Input'!$G$19=0,Model!BG89="M"),-1000,0)+IF(AND('User Input'!$G$20=0,Model!BG89="T"),-1000,0)+IF(AND('User Input'!$G$21=0,OR(Model!BG89="W",BH89="W")),-1000,0)+IF(AND('User Input'!$G$22=0,OR(Model!BG89="R",BH89="R")),-1000,0)</f>
        <v>0</v>
      </c>
      <c r="AZ89" s="16">
        <f ca="1">IF('User Input'!$G$26="NA",0,OFFSET(Model!BN89,1,'User Input'!$G$26)*50)</f>
        <v>0</v>
      </c>
      <c r="BA89" s="16">
        <f ca="1">IF('User Input'!$G$27="NA",0,OFFSET(Model!BN89,1,'User Input'!$G$27)*50)</f>
        <v>0</v>
      </c>
      <c r="BB89" s="14" t="s">
        <v>918</v>
      </c>
      <c r="BC89" s="14" t="s">
        <v>59</v>
      </c>
      <c r="BD89" s="14">
        <f>VLOOKUP(BB89,Size!$A$1:$D$397,4,TRUE)</f>
        <v>69</v>
      </c>
      <c r="BE89" s="14" t="s">
        <v>991</v>
      </c>
      <c r="BF89" s="14">
        <f t="shared" si="159"/>
        <v>1</v>
      </c>
      <c r="BG89" s="15" t="str">
        <f t="shared" si="160"/>
        <v>T</v>
      </c>
      <c r="BH89" s="15" t="str">
        <f t="shared" si="161"/>
        <v/>
      </c>
      <c r="BI89" s="14" t="s">
        <v>970</v>
      </c>
      <c r="BJ89" s="14">
        <f t="shared" si="162"/>
        <v>5</v>
      </c>
      <c r="BK89" s="123" t="str">
        <f t="shared" si="149"/>
        <v>6:00</v>
      </c>
      <c r="BL89" s="14" t="str">
        <f t="shared" si="150"/>
        <v>9:00</v>
      </c>
      <c r="BM89" s="14" t="s">
        <v>919</v>
      </c>
      <c r="BN89" s="14" t="s">
        <v>920</v>
      </c>
      <c r="BO89" s="16">
        <f t="shared" si="142"/>
        <v>20</v>
      </c>
      <c r="BP89" s="16">
        <f t="shared" si="143"/>
        <v>0</v>
      </c>
      <c r="BQ89" s="58">
        <f t="shared" si="144"/>
        <v>5</v>
      </c>
      <c r="BR89" s="16">
        <f t="shared" si="145"/>
        <v>5</v>
      </c>
      <c r="BS89" s="16">
        <f t="shared" si="151"/>
        <v>25</v>
      </c>
      <c r="BT89" s="16">
        <f t="shared" si="152"/>
        <v>0</v>
      </c>
      <c r="BU89" s="14">
        <v>0</v>
      </c>
      <c r="BV89" s="14">
        <v>0</v>
      </c>
      <c r="BW89" s="14">
        <v>0</v>
      </c>
      <c r="BX89" s="14">
        <v>0</v>
      </c>
      <c r="BY89" s="14">
        <v>0</v>
      </c>
      <c r="BZ89" s="14">
        <v>0</v>
      </c>
      <c r="CA89" s="14">
        <v>0</v>
      </c>
      <c r="CB89" s="14">
        <v>0</v>
      </c>
      <c r="CC89" s="14">
        <v>1</v>
      </c>
      <c r="CD89" s="14">
        <v>1</v>
      </c>
      <c r="CE89" s="14">
        <v>0</v>
      </c>
      <c r="CF89" s="14">
        <v>0</v>
      </c>
      <c r="CG89" s="14">
        <v>0</v>
      </c>
      <c r="CH89" s="14">
        <v>0</v>
      </c>
      <c r="CI89" s="14">
        <v>0</v>
      </c>
      <c r="CJ89" s="14">
        <v>0</v>
      </c>
      <c r="CK89" s="14">
        <v>0</v>
      </c>
      <c r="CL89" s="14">
        <v>0</v>
      </c>
      <c r="CM89" s="14">
        <v>0</v>
      </c>
      <c r="CN89" s="14">
        <v>1</v>
      </c>
      <c r="CO89" s="14">
        <v>0</v>
      </c>
      <c r="CP89" s="14">
        <v>0</v>
      </c>
      <c r="CQ89" s="14">
        <v>0</v>
      </c>
      <c r="CR89" s="17"/>
      <c r="CS89" s="51">
        <v>3.4</v>
      </c>
      <c r="CT89" s="51">
        <v>6.7</v>
      </c>
      <c r="CU89" s="51">
        <v>6</v>
      </c>
      <c r="CV89" s="51">
        <v>5.9</v>
      </c>
      <c r="CW89" s="51">
        <v>6.2</v>
      </c>
      <c r="CX89" s="51">
        <v>6.3</v>
      </c>
      <c r="CY89" s="51">
        <v>0.9</v>
      </c>
      <c r="CZ89" s="51">
        <v>6.2</v>
      </c>
      <c r="DA89" s="51">
        <v>6.2</v>
      </c>
    </row>
    <row r="90" spans="1:105" s="16" customFormat="1" x14ac:dyDescent="0.25">
      <c r="A90" s="16">
        <v>84</v>
      </c>
      <c r="B90" s="59">
        <f t="shared" si="153"/>
        <v>3</v>
      </c>
      <c r="C90" s="59" t="str">
        <f t="shared" si="146"/>
        <v/>
      </c>
      <c r="D90" s="66">
        <v>0</v>
      </c>
      <c r="E90" s="65">
        <f t="shared" si="147"/>
        <v>0</v>
      </c>
      <c r="F90" s="58">
        <f t="shared" si="154"/>
        <v>0</v>
      </c>
      <c r="G90" s="58">
        <f t="shared" si="126"/>
        <v>0</v>
      </c>
      <c r="H90" s="58" t="str">
        <f t="shared" si="157"/>
        <v/>
      </c>
      <c r="I90" s="58" t="str">
        <f t="shared" si="157"/>
        <v/>
      </c>
      <c r="J90" s="58" t="str">
        <f t="shared" si="157"/>
        <v/>
      </c>
      <c r="K90" s="58" t="str">
        <f t="shared" si="157"/>
        <v/>
      </c>
      <c r="L90" s="58" t="str">
        <f t="shared" si="157"/>
        <v/>
      </c>
      <c r="M90" s="58" t="str">
        <f t="shared" si="157"/>
        <v/>
      </c>
      <c r="N90" s="58" t="str">
        <f t="shared" si="157"/>
        <v/>
      </c>
      <c r="O90" s="58" t="str">
        <f t="shared" si="157"/>
        <v/>
      </c>
      <c r="P90" s="58" t="str">
        <f t="shared" si="157"/>
        <v/>
      </c>
      <c r="Q90" s="58" t="str">
        <f t="shared" si="157"/>
        <v/>
      </c>
      <c r="R90" s="58" t="str">
        <f t="shared" si="158"/>
        <v/>
      </c>
      <c r="S90" s="58" t="str">
        <f t="shared" si="158"/>
        <v/>
      </c>
      <c r="T90" s="58" t="str">
        <f t="shared" si="158"/>
        <v/>
      </c>
      <c r="U90" s="58" t="str">
        <f t="shared" si="158"/>
        <v/>
      </c>
      <c r="V90" s="58" t="str">
        <f t="shared" si="158"/>
        <v/>
      </c>
      <c r="W90" s="58" t="str">
        <f t="shared" si="158"/>
        <v/>
      </c>
      <c r="X90" s="58" t="str">
        <f t="shared" si="158"/>
        <v/>
      </c>
      <c r="Y90" s="58" t="str">
        <f t="shared" si="158"/>
        <v/>
      </c>
      <c r="Z90" s="58" t="str">
        <f t="shared" si="158"/>
        <v/>
      </c>
      <c r="AA90" s="58" t="str">
        <f t="shared" si="158"/>
        <v/>
      </c>
      <c r="AB90" s="68">
        <f t="shared" si="127"/>
        <v>0</v>
      </c>
      <c r="AC90" s="58">
        <f t="shared" ca="1" si="128"/>
        <v>90</v>
      </c>
      <c r="AD90" s="134">
        <f t="shared" ca="1" si="148"/>
        <v>23.271276595744673</v>
      </c>
      <c r="AE90" s="130">
        <f t="shared" ca="1" si="148"/>
        <v>23.271276595744673</v>
      </c>
      <c r="AF90" s="130">
        <f t="shared" ca="1" si="148"/>
        <v>23.271276595744673</v>
      </c>
      <c r="AG90" s="130">
        <f t="shared" ca="1" si="148"/>
        <v>23.271276595744673</v>
      </c>
      <c r="AH90" s="135">
        <f t="shared" ca="1" si="148"/>
        <v>23.271276595744673</v>
      </c>
      <c r="AI90" s="122">
        <f t="shared" si="129"/>
        <v>-47.08129244001811</v>
      </c>
      <c r="AJ90" s="16">
        <v>86</v>
      </c>
      <c r="AK90" s="16">
        <f t="shared" si="130"/>
        <v>14</v>
      </c>
      <c r="AL90" s="122">
        <f t="shared" si="131"/>
        <v>24.91870755998189</v>
      </c>
      <c r="AM90" s="122">
        <f t="shared" si="132"/>
        <v>3.0602082390222524E-2</v>
      </c>
      <c r="AN90" s="122">
        <f t="shared" si="133"/>
        <v>0</v>
      </c>
      <c r="AO90" s="122">
        <f t="shared" si="134"/>
        <v>9.1670439112721491E-2</v>
      </c>
      <c r="AP90" s="122">
        <f t="shared" si="135"/>
        <v>0.13693979176098642</v>
      </c>
      <c r="AQ90" s="122">
        <f t="shared" si="136"/>
        <v>2.6075147125393917E-2</v>
      </c>
      <c r="AR90" s="122">
        <f t="shared" si="137"/>
        <v>0</v>
      </c>
      <c r="AS90" s="122">
        <f t="shared" si="138"/>
        <v>2.0925758261656844</v>
      </c>
      <c r="AT90" s="122">
        <f t="shared" si="139"/>
        <v>0.39575599818923446</v>
      </c>
      <c r="AU90" s="122">
        <f t="shared" si="140"/>
        <v>4.4918515165232341E-2</v>
      </c>
      <c r="AV90" s="59">
        <f t="shared" ca="1" si="141"/>
        <v>23.271276595744673</v>
      </c>
      <c r="AW90" s="16">
        <f>IF(AND('User Input'!$G$6=1,OR(HOUR(Model!BK90)=8,HOUR(Model!BK90)=9)),10,IF(AND('User Input'!$G$6=2,HOUR(Model!BK90)=6),10,0))</f>
        <v>10</v>
      </c>
      <c r="AX90" s="69">
        <f>IF('User Input'!$G$11=4,(Model!DA90-Model!$DA$4)*50,0)+IF('User Input'!$G$11=3,(Model!CV90-Model!$CV$4)*50,0)+IF('User Input'!$G$11=2,(Model!CW90-Model!$CW$4)*50,0)+IF('User Input'!$G$11=1,(Model!CX90-Model!$CX$4)*-25+(Model!CY90-Model!$CY$4)*-25,0)</f>
        <v>13.271276595744675</v>
      </c>
      <c r="AY90" s="16">
        <f>IF(AND('User Input'!$G$19=0,Model!BG90="M"),-1000,0)+IF(AND('User Input'!$G$20=0,Model!BG90="T"),-1000,0)+IF(AND('User Input'!$G$21=0,OR(Model!BG90="W",BH90="W")),-1000,0)+IF(AND('User Input'!$G$22=0,OR(Model!BG90="R",BH90="R")),-1000,0)</f>
        <v>0</v>
      </c>
      <c r="AZ90" s="16">
        <f ca="1">IF('User Input'!$G$26="NA",0,OFFSET(Model!BN90,1,'User Input'!$G$26)*50)</f>
        <v>0</v>
      </c>
      <c r="BA90" s="16">
        <f ca="1">IF('User Input'!$G$27="NA",0,OFFSET(Model!BN90,1,'User Input'!$G$27)*50)</f>
        <v>0</v>
      </c>
      <c r="BB90" s="14" t="s">
        <v>995</v>
      </c>
      <c r="BC90" s="14" t="s">
        <v>61</v>
      </c>
      <c r="BD90" s="14">
        <f>VLOOKUP(BB90,Size!$A$1:$D$397,4,TRUE)</f>
        <v>86</v>
      </c>
      <c r="BE90" s="14" t="s">
        <v>991</v>
      </c>
      <c r="BF90" s="14">
        <f t="shared" si="159"/>
        <v>1</v>
      </c>
      <c r="BG90" s="15" t="str">
        <f t="shared" si="160"/>
        <v>T</v>
      </c>
      <c r="BH90" s="15" t="str">
        <f t="shared" si="161"/>
        <v/>
      </c>
      <c r="BI90" s="14" t="s">
        <v>970</v>
      </c>
      <c r="BJ90" s="14">
        <f t="shared" si="162"/>
        <v>5</v>
      </c>
      <c r="BK90" s="123" t="str">
        <f t="shared" si="149"/>
        <v>6:00</v>
      </c>
      <c r="BL90" s="14" t="str">
        <f t="shared" si="150"/>
        <v>9:00</v>
      </c>
      <c r="BM90" s="14" t="s">
        <v>996</v>
      </c>
      <c r="BN90" s="14" t="s">
        <v>997</v>
      </c>
      <c r="BO90" s="16">
        <f t="shared" si="142"/>
        <v>20</v>
      </c>
      <c r="BP90" s="16">
        <f t="shared" si="143"/>
        <v>0</v>
      </c>
      <c r="BQ90" s="58">
        <f t="shared" si="144"/>
        <v>5</v>
      </c>
      <c r="BR90" s="16">
        <f t="shared" si="145"/>
        <v>5</v>
      </c>
      <c r="BS90" s="16">
        <f t="shared" si="151"/>
        <v>25</v>
      </c>
      <c r="BT90" s="16">
        <f t="shared" si="152"/>
        <v>0</v>
      </c>
      <c r="BU90" s="14">
        <v>0</v>
      </c>
      <c r="BV90" s="14">
        <v>0</v>
      </c>
      <c r="BW90" s="14">
        <v>0</v>
      </c>
      <c r="BX90" s="14">
        <v>0</v>
      </c>
      <c r="BY90" s="14">
        <v>0</v>
      </c>
      <c r="BZ90" s="14">
        <v>0</v>
      </c>
      <c r="CA90" s="14">
        <v>0</v>
      </c>
      <c r="CB90" s="14">
        <v>0</v>
      </c>
      <c r="CC90" s="14">
        <v>1</v>
      </c>
      <c r="CD90" s="14">
        <v>1</v>
      </c>
      <c r="CE90" s="14">
        <v>0</v>
      </c>
      <c r="CF90" s="14">
        <v>0</v>
      </c>
      <c r="CG90" s="14">
        <v>0</v>
      </c>
      <c r="CH90" s="14">
        <v>0</v>
      </c>
      <c r="CI90" s="14">
        <v>0</v>
      </c>
      <c r="CJ90" s="14">
        <v>0</v>
      </c>
      <c r="CK90" s="14">
        <v>0</v>
      </c>
      <c r="CL90" s="14">
        <v>0</v>
      </c>
      <c r="CM90" s="14">
        <v>0</v>
      </c>
      <c r="CN90" s="14">
        <v>0</v>
      </c>
      <c r="CO90" s="14">
        <v>0</v>
      </c>
      <c r="CP90" s="14">
        <v>0</v>
      </c>
      <c r="CQ90" s="14">
        <v>0</v>
      </c>
      <c r="CR90" s="17"/>
      <c r="CS90" s="51">
        <v>3.5</v>
      </c>
      <c r="CT90" s="51">
        <v>6.1</v>
      </c>
      <c r="CU90" s="51">
        <v>6.2</v>
      </c>
      <c r="CV90" s="51">
        <v>5.9</v>
      </c>
      <c r="CW90" s="51">
        <v>6.1</v>
      </c>
      <c r="CX90" s="51">
        <v>5.7</v>
      </c>
      <c r="CY90" s="51">
        <v>0.2</v>
      </c>
      <c r="CZ90" s="51">
        <v>6.2</v>
      </c>
      <c r="DA90" s="51">
        <v>6</v>
      </c>
    </row>
    <row r="91" spans="1:105" s="16" customFormat="1" x14ac:dyDescent="0.25">
      <c r="A91" s="16">
        <v>85</v>
      </c>
      <c r="B91" s="59">
        <f t="shared" si="153"/>
        <v>3</v>
      </c>
      <c r="C91" s="59" t="str">
        <f t="shared" si="146"/>
        <v/>
      </c>
      <c r="D91" s="66">
        <v>0</v>
      </c>
      <c r="E91" s="65">
        <f t="shared" si="147"/>
        <v>0</v>
      </c>
      <c r="F91" s="58">
        <f t="shared" si="154"/>
        <v>0</v>
      </c>
      <c r="G91" s="58">
        <f t="shared" si="126"/>
        <v>0</v>
      </c>
      <c r="H91" s="58" t="str">
        <f t="shared" si="157"/>
        <v/>
      </c>
      <c r="I91" s="58" t="str">
        <f t="shared" si="157"/>
        <v/>
      </c>
      <c r="J91" s="58" t="str">
        <f t="shared" si="157"/>
        <v/>
      </c>
      <c r="K91" s="58" t="str">
        <f t="shared" si="157"/>
        <v/>
      </c>
      <c r="L91" s="58" t="str">
        <f t="shared" si="157"/>
        <v/>
      </c>
      <c r="M91" s="58" t="str">
        <f t="shared" si="157"/>
        <v/>
      </c>
      <c r="N91" s="58" t="str">
        <f t="shared" si="157"/>
        <v/>
      </c>
      <c r="O91" s="58" t="str">
        <f t="shared" si="157"/>
        <v/>
      </c>
      <c r="P91" s="58" t="str">
        <f t="shared" si="157"/>
        <v/>
      </c>
      <c r="Q91" s="58" t="str">
        <f t="shared" si="157"/>
        <v/>
      </c>
      <c r="R91" s="58" t="str">
        <f t="shared" si="158"/>
        <v/>
      </c>
      <c r="S91" s="58" t="str">
        <f t="shared" si="158"/>
        <v/>
      </c>
      <c r="T91" s="58" t="str">
        <f t="shared" si="158"/>
        <v/>
      </c>
      <c r="U91" s="58" t="str">
        <f t="shared" si="158"/>
        <v/>
      </c>
      <c r="V91" s="58" t="str">
        <f t="shared" si="158"/>
        <v/>
      </c>
      <c r="W91" s="58" t="str">
        <f t="shared" si="158"/>
        <v/>
      </c>
      <c r="X91" s="58" t="str">
        <f t="shared" si="158"/>
        <v/>
      </c>
      <c r="Y91" s="58" t="str">
        <f t="shared" si="158"/>
        <v/>
      </c>
      <c r="Z91" s="58" t="str">
        <f t="shared" si="158"/>
        <v/>
      </c>
      <c r="AA91" s="58" t="str">
        <f t="shared" si="158"/>
        <v/>
      </c>
      <c r="AB91" s="68">
        <f t="shared" si="127"/>
        <v>0</v>
      </c>
      <c r="AC91" s="58">
        <f t="shared" ca="1" si="128"/>
        <v>110</v>
      </c>
      <c r="AD91" s="134">
        <f t="shared" ca="1" si="148"/>
        <v>8.2712765957446859</v>
      </c>
      <c r="AE91" s="130">
        <f t="shared" ca="1" si="148"/>
        <v>8.2712765957446859</v>
      </c>
      <c r="AF91" s="130">
        <f t="shared" ca="1" si="148"/>
        <v>8.2712765957446859</v>
      </c>
      <c r="AG91" s="130">
        <f t="shared" ca="1" si="148"/>
        <v>8.2712765957446859</v>
      </c>
      <c r="AH91" s="135">
        <f t="shared" ca="1" si="148"/>
        <v>8.2712765957446859</v>
      </c>
      <c r="AI91" s="122">
        <f t="shared" si="129"/>
        <v>-5.2197713897693632</v>
      </c>
      <c r="AJ91" s="16">
        <v>39</v>
      </c>
      <c r="AK91" s="16">
        <f t="shared" si="130"/>
        <v>14</v>
      </c>
      <c r="AL91" s="122">
        <f t="shared" si="131"/>
        <v>19.780228610230633</v>
      </c>
      <c r="AM91" s="122">
        <f t="shared" si="132"/>
        <v>0</v>
      </c>
      <c r="AN91" s="122">
        <f t="shared" si="133"/>
        <v>0.76505205975553858</v>
      </c>
      <c r="AO91" s="122">
        <f t="shared" si="134"/>
        <v>0.38315980081484863</v>
      </c>
      <c r="AP91" s="122">
        <f t="shared" si="135"/>
        <v>0.13693979176098642</v>
      </c>
      <c r="AQ91" s="122">
        <f t="shared" si="136"/>
        <v>0.63033046627432243</v>
      </c>
      <c r="AR91" s="122">
        <f t="shared" si="137"/>
        <v>7.0733363512899758E-3</v>
      </c>
      <c r="AS91" s="122">
        <f t="shared" si="138"/>
        <v>0</v>
      </c>
      <c r="AT91" s="122">
        <f t="shared" si="139"/>
        <v>0</v>
      </c>
      <c r="AU91" s="122">
        <f t="shared" si="140"/>
        <v>0.27896106835671935</v>
      </c>
      <c r="AV91" s="59">
        <f t="shared" ca="1" si="141"/>
        <v>8.2712765957446859</v>
      </c>
      <c r="AW91" s="16">
        <f>IF(AND('User Input'!$G$6=1,OR(HOUR(Model!BK91)=8,HOUR(Model!BK91)=9)),10,IF(AND('User Input'!$G$6=2,HOUR(Model!BK91)=6),10,0))</f>
        <v>10</v>
      </c>
      <c r="AX91" s="69">
        <f>IF('User Input'!$G$11=4,(Model!DA91-Model!$DA$4)*50,0)+IF('User Input'!$G$11=3,(Model!CV91-Model!$CV$4)*50,0)+IF('User Input'!$G$11=2,(Model!CW91-Model!$CW$4)*50,0)+IF('User Input'!$G$11=1,(Model!CX91-Model!$CX$4)*-25+(Model!CY91-Model!$CY$4)*-25,0)</f>
        <v>-1.7287234042553141</v>
      </c>
      <c r="AY91" s="16">
        <f>IF(AND('User Input'!$G$19=0,Model!BG91="M"),-1000,0)+IF(AND('User Input'!$G$20=0,Model!BG91="T"),-1000,0)+IF(AND('User Input'!$G$21=0,OR(Model!BG91="W",BH91="W")),-1000,0)+IF(AND('User Input'!$G$22=0,OR(Model!BG91="R",BH91="R")),-1000,0)</f>
        <v>0</v>
      </c>
      <c r="AZ91" s="16">
        <f ca="1">IF('User Input'!$G$26="NA",0,OFFSET(Model!BN91,1,'User Input'!$G$26)*50)</f>
        <v>0</v>
      </c>
      <c r="BA91" s="16">
        <f ca="1">IF('User Input'!$G$27="NA",0,OFFSET(Model!BN91,1,'User Input'!$G$27)*50)</f>
        <v>0</v>
      </c>
      <c r="BB91" s="14" t="s">
        <v>907</v>
      </c>
      <c r="BC91" s="14" t="s">
        <v>62</v>
      </c>
      <c r="BD91" s="14">
        <f>VLOOKUP(BB91,Size!$A$1:$D$397,4,TRUE)</f>
        <v>39</v>
      </c>
      <c r="BE91" s="14" t="s">
        <v>991</v>
      </c>
      <c r="BF91" s="14">
        <f t="shared" si="159"/>
        <v>1</v>
      </c>
      <c r="BG91" s="15" t="str">
        <f t="shared" si="160"/>
        <v>T</v>
      </c>
      <c r="BH91" s="15" t="str">
        <f t="shared" si="161"/>
        <v/>
      </c>
      <c r="BI91" s="14" t="s">
        <v>970</v>
      </c>
      <c r="BJ91" s="14">
        <f t="shared" si="162"/>
        <v>5</v>
      </c>
      <c r="BK91" s="123" t="str">
        <f t="shared" si="149"/>
        <v>6:00</v>
      </c>
      <c r="BL91" s="14" t="str">
        <f t="shared" si="150"/>
        <v>9:00</v>
      </c>
      <c r="BM91" s="14" t="s">
        <v>908</v>
      </c>
      <c r="BN91" s="14" t="s">
        <v>909</v>
      </c>
      <c r="BO91" s="16">
        <f t="shared" si="142"/>
        <v>20</v>
      </c>
      <c r="BP91" s="16">
        <f t="shared" si="143"/>
        <v>0</v>
      </c>
      <c r="BQ91" s="58">
        <f t="shared" si="144"/>
        <v>5</v>
      </c>
      <c r="BR91" s="16">
        <f t="shared" si="145"/>
        <v>5</v>
      </c>
      <c r="BS91" s="16">
        <f t="shared" si="151"/>
        <v>25</v>
      </c>
      <c r="BT91" s="16">
        <f t="shared" si="152"/>
        <v>0</v>
      </c>
      <c r="BU91" s="14">
        <v>0</v>
      </c>
      <c r="BV91" s="14">
        <v>0</v>
      </c>
      <c r="BW91" s="14">
        <v>0</v>
      </c>
      <c r="BX91" s="14">
        <v>1</v>
      </c>
      <c r="BY91" s="14">
        <v>0</v>
      </c>
      <c r="BZ91" s="14">
        <v>0</v>
      </c>
      <c r="CA91" s="14">
        <v>0</v>
      </c>
      <c r="CB91" s="14">
        <v>0</v>
      </c>
      <c r="CC91" s="14">
        <v>1</v>
      </c>
      <c r="CD91" s="14">
        <v>1</v>
      </c>
      <c r="CE91" s="14">
        <v>0</v>
      </c>
      <c r="CF91" s="14">
        <v>0</v>
      </c>
      <c r="CG91" s="14">
        <v>0</v>
      </c>
      <c r="CH91" s="14">
        <v>0</v>
      </c>
      <c r="CI91" s="14">
        <v>0</v>
      </c>
      <c r="CJ91" s="14">
        <v>0</v>
      </c>
      <c r="CK91" s="14">
        <v>0</v>
      </c>
      <c r="CL91" s="14">
        <v>0</v>
      </c>
      <c r="CM91" s="14">
        <v>0</v>
      </c>
      <c r="CN91" s="14">
        <v>0</v>
      </c>
      <c r="CO91" s="14">
        <v>0</v>
      </c>
      <c r="CP91" s="14">
        <v>0</v>
      </c>
      <c r="CQ91" s="14">
        <v>0</v>
      </c>
      <c r="CR91" s="17"/>
      <c r="CS91" s="51">
        <v>3.2</v>
      </c>
      <c r="CT91" s="51">
        <v>6.6</v>
      </c>
      <c r="CU91" s="51">
        <v>6.3</v>
      </c>
      <c r="CV91" s="51">
        <v>5.9</v>
      </c>
      <c r="CW91" s="51">
        <v>6.3</v>
      </c>
      <c r="CX91" s="51">
        <v>5.8</v>
      </c>
      <c r="CY91" s="51">
        <v>0.7</v>
      </c>
      <c r="CZ91" s="51">
        <v>5.9</v>
      </c>
      <c r="DA91" s="51">
        <v>6.1</v>
      </c>
    </row>
    <row r="92" spans="1:105" s="16" customFormat="1" x14ac:dyDescent="0.25">
      <c r="A92" s="16">
        <v>86</v>
      </c>
      <c r="B92" s="59">
        <f t="shared" si="153"/>
        <v>3</v>
      </c>
      <c r="C92" s="59" t="str">
        <f t="shared" si="146"/>
        <v/>
      </c>
      <c r="D92" s="66">
        <v>0</v>
      </c>
      <c r="E92" s="65">
        <f t="shared" si="147"/>
        <v>0</v>
      </c>
      <c r="F92" s="58">
        <f t="shared" si="154"/>
        <v>0</v>
      </c>
      <c r="G92" s="58">
        <f t="shared" si="126"/>
        <v>0</v>
      </c>
      <c r="H92" s="58" t="str">
        <f t="shared" si="157"/>
        <v/>
      </c>
      <c r="I92" s="58" t="str">
        <f t="shared" si="157"/>
        <v/>
      </c>
      <c r="J92" s="58" t="str">
        <f t="shared" si="157"/>
        <v/>
      </c>
      <c r="K92" s="58" t="str">
        <f t="shared" si="157"/>
        <v/>
      </c>
      <c r="L92" s="58" t="str">
        <f t="shared" si="157"/>
        <v/>
      </c>
      <c r="M92" s="58" t="str">
        <f t="shared" si="157"/>
        <v/>
      </c>
      <c r="N92" s="58" t="str">
        <f t="shared" si="157"/>
        <v/>
      </c>
      <c r="O92" s="58" t="str">
        <f t="shared" si="157"/>
        <v/>
      </c>
      <c r="P92" s="58" t="str">
        <f t="shared" si="157"/>
        <v/>
      </c>
      <c r="Q92" s="58" t="str">
        <f t="shared" si="157"/>
        <v/>
      </c>
      <c r="R92" s="58" t="str">
        <f t="shared" si="158"/>
        <v/>
      </c>
      <c r="S92" s="58" t="str">
        <f t="shared" si="158"/>
        <v/>
      </c>
      <c r="T92" s="58" t="str">
        <f t="shared" si="158"/>
        <v/>
      </c>
      <c r="U92" s="58" t="str">
        <f t="shared" si="158"/>
        <v/>
      </c>
      <c r="V92" s="58" t="str">
        <f t="shared" si="158"/>
        <v/>
      </c>
      <c r="W92" s="58" t="str">
        <f t="shared" si="158"/>
        <v/>
      </c>
      <c r="X92" s="58" t="str">
        <f t="shared" si="158"/>
        <v/>
      </c>
      <c r="Y92" s="58" t="str">
        <f t="shared" si="158"/>
        <v/>
      </c>
      <c r="Z92" s="58" t="str">
        <f t="shared" si="158"/>
        <v/>
      </c>
      <c r="AA92" s="58" t="str">
        <f t="shared" si="158"/>
        <v/>
      </c>
      <c r="AB92" s="68">
        <f t="shared" si="127"/>
        <v>0</v>
      </c>
      <c r="AC92" s="58">
        <f t="shared" ca="1" si="128"/>
        <v>116</v>
      </c>
      <c r="AD92" s="134">
        <f t="shared" ca="1" si="148"/>
        <v>3.2712765957446761</v>
      </c>
      <c r="AE92" s="130">
        <f t="shared" ca="1" si="148"/>
        <v>3.2712765957446761</v>
      </c>
      <c r="AF92" s="130">
        <f t="shared" ca="1" si="148"/>
        <v>3.2712765957446761</v>
      </c>
      <c r="AG92" s="130">
        <f t="shared" ca="1" si="148"/>
        <v>3.2712765957446761</v>
      </c>
      <c r="AH92" s="135">
        <f t="shared" ca="1" si="148"/>
        <v>3.2712765957446761</v>
      </c>
      <c r="AI92" s="122">
        <f t="shared" si="129"/>
        <v>83.337958352195301</v>
      </c>
      <c r="AJ92" s="16">
        <v>67</v>
      </c>
      <c r="AK92" s="16">
        <f t="shared" si="130"/>
        <v>14</v>
      </c>
      <c r="AL92" s="122">
        <f t="shared" si="131"/>
        <v>136.3379583521953</v>
      </c>
      <c r="AM92" s="122">
        <f t="shared" si="132"/>
        <v>0</v>
      </c>
      <c r="AN92" s="122">
        <f t="shared" si="133"/>
        <v>1.4182435491172423</v>
      </c>
      <c r="AO92" s="122">
        <f t="shared" si="134"/>
        <v>2.4576278859212302</v>
      </c>
      <c r="AP92" s="122">
        <f t="shared" si="135"/>
        <v>3.8071525577184704</v>
      </c>
      <c r="AQ92" s="122">
        <f t="shared" si="136"/>
        <v>2.0345857854232525</v>
      </c>
      <c r="AR92" s="122">
        <f t="shared" si="137"/>
        <v>1.8198392937980985</v>
      </c>
      <c r="AS92" s="122">
        <f t="shared" si="138"/>
        <v>0.24789497510185537</v>
      </c>
      <c r="AT92" s="122">
        <f t="shared" si="139"/>
        <v>0.89362833861476865</v>
      </c>
      <c r="AU92" s="122">
        <f t="shared" si="140"/>
        <v>3.2151312811226731</v>
      </c>
      <c r="AV92" s="59">
        <f t="shared" ca="1" si="141"/>
        <v>3.2712765957446761</v>
      </c>
      <c r="AW92" s="16">
        <f>IF(AND('User Input'!$G$6=1,OR(HOUR(Model!BK92)=8,HOUR(Model!BK92)=9)),10,IF(AND('User Input'!$G$6=2,HOUR(Model!BK92)=6),10,0))</f>
        <v>10</v>
      </c>
      <c r="AX92" s="69">
        <f>IF('User Input'!$G$11=4,(Model!DA92-Model!$DA$4)*50,0)+IF('User Input'!$G$11=3,(Model!CV92-Model!$CV$4)*50,0)+IF('User Input'!$G$11=2,(Model!CW92-Model!$CW$4)*50,0)+IF('User Input'!$G$11=1,(Model!CX92-Model!$CX$4)*-25+(Model!CY92-Model!$CY$4)*-25,0)</f>
        <v>-6.7287234042553239</v>
      </c>
      <c r="AY92" s="16">
        <f>IF(AND('User Input'!$G$19=0,Model!BG92="M"),-1000,0)+IF(AND('User Input'!$G$20=0,Model!BG92="T"),-1000,0)+IF(AND('User Input'!$G$21=0,OR(Model!BG92="W",BH92="W")),-1000,0)+IF(AND('User Input'!$G$22=0,OR(Model!BG92="R",BH92="R")),-1000,0)</f>
        <v>0</v>
      </c>
      <c r="AZ92" s="16">
        <f ca="1">IF('User Input'!$G$26="NA",0,OFFSET(Model!BN92,1,'User Input'!$G$26)*50)</f>
        <v>0</v>
      </c>
      <c r="BA92" s="16">
        <f ca="1">IF('User Input'!$G$27="NA",0,OFFSET(Model!BN92,1,'User Input'!$G$27)*50)</f>
        <v>0</v>
      </c>
      <c r="BB92" s="14" t="s">
        <v>910</v>
      </c>
      <c r="BC92" s="14" t="s">
        <v>65</v>
      </c>
      <c r="BD92" s="14">
        <f>VLOOKUP(BB92,Size!$A$1:$D$397,4,TRUE)</f>
        <v>67</v>
      </c>
      <c r="BE92" s="14" t="s">
        <v>991</v>
      </c>
      <c r="BF92" s="14">
        <f t="shared" si="159"/>
        <v>1</v>
      </c>
      <c r="BG92" s="15" t="str">
        <f t="shared" si="160"/>
        <v>T</v>
      </c>
      <c r="BH92" s="15" t="str">
        <f t="shared" si="161"/>
        <v/>
      </c>
      <c r="BI92" s="14" t="s">
        <v>970</v>
      </c>
      <c r="BJ92" s="14">
        <f t="shared" si="162"/>
        <v>5</v>
      </c>
      <c r="BK92" s="123" t="str">
        <f t="shared" si="149"/>
        <v>6:00</v>
      </c>
      <c r="BL92" s="14" t="str">
        <f t="shared" si="150"/>
        <v>9:00</v>
      </c>
      <c r="BM92" s="14" t="s">
        <v>911</v>
      </c>
      <c r="BN92" s="14" t="s">
        <v>909</v>
      </c>
      <c r="BO92" s="16">
        <f t="shared" si="142"/>
        <v>20</v>
      </c>
      <c r="BP92" s="16">
        <f t="shared" si="143"/>
        <v>0</v>
      </c>
      <c r="BQ92" s="58">
        <f t="shared" si="144"/>
        <v>5</v>
      </c>
      <c r="BR92" s="16">
        <f t="shared" si="145"/>
        <v>5</v>
      </c>
      <c r="BS92" s="16">
        <f t="shared" si="151"/>
        <v>25</v>
      </c>
      <c r="BT92" s="16">
        <f t="shared" si="152"/>
        <v>0</v>
      </c>
      <c r="BU92" s="14">
        <v>0</v>
      </c>
      <c r="BV92" s="14">
        <v>0</v>
      </c>
      <c r="BW92" s="14">
        <v>0</v>
      </c>
      <c r="BX92" s="14">
        <v>1</v>
      </c>
      <c r="BY92" s="14">
        <v>0</v>
      </c>
      <c r="BZ92" s="14">
        <v>0</v>
      </c>
      <c r="CA92" s="14">
        <v>0</v>
      </c>
      <c r="CB92" s="14">
        <v>1</v>
      </c>
      <c r="CC92" s="14">
        <v>1</v>
      </c>
      <c r="CD92" s="14">
        <v>0</v>
      </c>
      <c r="CE92" s="14">
        <v>0</v>
      </c>
      <c r="CF92" s="14">
        <v>0</v>
      </c>
      <c r="CG92" s="14">
        <v>0</v>
      </c>
      <c r="CH92" s="14">
        <v>0</v>
      </c>
      <c r="CI92" s="14">
        <v>0</v>
      </c>
      <c r="CJ92" s="14">
        <v>0</v>
      </c>
      <c r="CK92" s="14">
        <v>0</v>
      </c>
      <c r="CL92" s="14">
        <v>0</v>
      </c>
      <c r="CM92" s="14">
        <v>0</v>
      </c>
      <c r="CN92" s="14">
        <v>0</v>
      </c>
      <c r="CO92" s="14">
        <v>0</v>
      </c>
      <c r="CP92" s="14">
        <v>0</v>
      </c>
      <c r="CQ92" s="14">
        <v>0</v>
      </c>
      <c r="CR92" s="17"/>
      <c r="CS92" s="51">
        <v>3.4</v>
      </c>
      <c r="CT92" s="51">
        <v>6.7</v>
      </c>
      <c r="CU92" s="51">
        <v>6.6</v>
      </c>
      <c r="CV92" s="51">
        <v>6.4</v>
      </c>
      <c r="CW92" s="51">
        <v>6.5</v>
      </c>
      <c r="CX92" s="51">
        <v>6.2</v>
      </c>
      <c r="CY92" s="51">
        <v>0.5</v>
      </c>
      <c r="CZ92" s="51">
        <v>6.3</v>
      </c>
      <c r="DA92" s="51">
        <v>6.5</v>
      </c>
    </row>
    <row r="93" spans="1:105" s="16" customFormat="1" x14ac:dyDescent="0.25">
      <c r="A93" s="16">
        <v>87</v>
      </c>
      <c r="B93" s="59">
        <f t="shared" si="153"/>
        <v>3</v>
      </c>
      <c r="C93" s="59" t="str">
        <f t="shared" si="146"/>
        <v/>
      </c>
      <c r="D93" s="66">
        <v>0</v>
      </c>
      <c r="E93" s="65">
        <f t="shared" si="147"/>
        <v>0</v>
      </c>
      <c r="F93" s="58">
        <f t="shared" si="154"/>
        <v>0</v>
      </c>
      <c r="G93" s="58">
        <f t="shared" si="126"/>
        <v>0</v>
      </c>
      <c r="H93" s="58" t="str">
        <f t="shared" si="157"/>
        <v/>
      </c>
      <c r="I93" s="58" t="str">
        <f t="shared" si="157"/>
        <v/>
      </c>
      <c r="J93" s="58" t="str">
        <f t="shared" si="157"/>
        <v/>
      </c>
      <c r="K93" s="58" t="str">
        <f t="shared" si="157"/>
        <v/>
      </c>
      <c r="L93" s="58" t="str">
        <f t="shared" si="157"/>
        <v/>
      </c>
      <c r="M93" s="58" t="str">
        <f t="shared" si="157"/>
        <v/>
      </c>
      <c r="N93" s="58" t="str">
        <f t="shared" si="157"/>
        <v/>
      </c>
      <c r="O93" s="58" t="str">
        <f t="shared" si="157"/>
        <v/>
      </c>
      <c r="P93" s="58" t="str">
        <f t="shared" si="157"/>
        <v/>
      </c>
      <c r="Q93" s="58" t="str">
        <f t="shared" si="157"/>
        <v/>
      </c>
      <c r="R93" s="58" t="str">
        <f t="shared" si="158"/>
        <v/>
      </c>
      <c r="S93" s="58" t="str">
        <f t="shared" si="158"/>
        <v/>
      </c>
      <c r="T93" s="58" t="str">
        <f t="shared" si="158"/>
        <v/>
      </c>
      <c r="U93" s="58" t="str">
        <f t="shared" si="158"/>
        <v/>
      </c>
      <c r="V93" s="58" t="str">
        <f t="shared" si="158"/>
        <v/>
      </c>
      <c r="W93" s="58" t="str">
        <f t="shared" si="158"/>
        <v/>
      </c>
      <c r="X93" s="58" t="str">
        <f t="shared" si="158"/>
        <v/>
      </c>
      <c r="Y93" s="58" t="str">
        <f t="shared" si="158"/>
        <v/>
      </c>
      <c r="Z93" s="58" t="str">
        <f t="shared" si="158"/>
        <v/>
      </c>
      <c r="AA93" s="58" t="str">
        <f t="shared" si="158"/>
        <v/>
      </c>
      <c r="AB93" s="68">
        <f t="shared" si="127"/>
        <v>0</v>
      </c>
      <c r="AC93" s="58">
        <f t="shared" ca="1" si="128"/>
        <v>63</v>
      </c>
      <c r="AD93" s="134">
        <f t="shared" ca="1" si="148"/>
        <v>45.771276595744681</v>
      </c>
      <c r="AE93" s="130">
        <f t="shared" ca="1" si="148"/>
        <v>45.771276595744681</v>
      </c>
      <c r="AF93" s="130">
        <f t="shared" ca="1" si="148"/>
        <v>45.771276595744681</v>
      </c>
      <c r="AG93" s="130">
        <f t="shared" ca="1" si="148"/>
        <v>45.771276595744681</v>
      </c>
      <c r="AH93" s="135">
        <f t="shared" ca="1" si="148"/>
        <v>45.771276595744681</v>
      </c>
      <c r="AI93" s="122">
        <f t="shared" si="129"/>
        <v>-4.0742417383431544</v>
      </c>
      <c r="AJ93" s="16">
        <v>39</v>
      </c>
      <c r="AK93" s="16">
        <f t="shared" si="130"/>
        <v>14</v>
      </c>
      <c r="AL93" s="122">
        <f t="shared" si="131"/>
        <v>20.925758261656846</v>
      </c>
      <c r="AM93" s="122">
        <f t="shared" si="132"/>
        <v>0</v>
      </c>
      <c r="AN93" s="122">
        <f t="shared" si="133"/>
        <v>0</v>
      </c>
      <c r="AO93" s="122">
        <f t="shared" si="134"/>
        <v>0</v>
      </c>
      <c r="AP93" s="122">
        <f t="shared" si="135"/>
        <v>0</v>
      </c>
      <c r="AQ93" s="122">
        <f t="shared" si="136"/>
        <v>0</v>
      </c>
      <c r="AR93" s="122">
        <f t="shared" si="137"/>
        <v>0</v>
      </c>
      <c r="AS93" s="122">
        <f t="shared" si="138"/>
        <v>2.0925758261656844</v>
      </c>
      <c r="AT93" s="122">
        <f t="shared" si="139"/>
        <v>0</v>
      </c>
      <c r="AU93" s="122">
        <f t="shared" si="140"/>
        <v>0</v>
      </c>
      <c r="AV93" s="59">
        <f t="shared" ca="1" si="141"/>
        <v>45.771276595744681</v>
      </c>
      <c r="AW93" s="16">
        <f>IF(AND('User Input'!$G$6=1,OR(HOUR(Model!BK93)=8,HOUR(Model!BK93)=9)),10,IF(AND('User Input'!$G$6=2,HOUR(Model!BK93)=6),10,0))</f>
        <v>10</v>
      </c>
      <c r="AX93" s="69">
        <f>IF('User Input'!$G$11=4,(Model!DA93-Model!$DA$4)*50,0)+IF('User Input'!$G$11=3,(Model!CV93-Model!$CV$4)*50,0)+IF('User Input'!$G$11=2,(Model!CW93-Model!$CW$4)*50,0)+IF('User Input'!$G$11=1,(Model!CX93-Model!$CX$4)*-25+(Model!CY93-Model!$CY$4)*-25,0)</f>
        <v>35.771276595744681</v>
      </c>
      <c r="AY93" s="16">
        <f>IF(AND('User Input'!$G$19=0,Model!BG93="M"),-1000,0)+IF(AND('User Input'!$G$20=0,Model!BG93="T"),-1000,0)+IF(AND('User Input'!$G$21=0,OR(Model!BG93="W",BH93="W")),-1000,0)+IF(AND('User Input'!$G$22=0,OR(Model!BG93="R",BH93="R")),-1000,0)</f>
        <v>0</v>
      </c>
      <c r="AZ93" s="16">
        <f ca="1">IF('User Input'!$G$26="NA",0,OFFSET(Model!BN93,1,'User Input'!$G$26)*50)</f>
        <v>0</v>
      </c>
      <c r="BA93" s="16">
        <f ca="1">IF('User Input'!$G$27="NA",0,OFFSET(Model!BN93,1,'User Input'!$G$27)*50)</f>
        <v>0</v>
      </c>
      <c r="BB93" s="14" t="s">
        <v>998</v>
      </c>
      <c r="BC93" s="14" t="s">
        <v>66</v>
      </c>
      <c r="BD93" s="14">
        <f>VLOOKUP(BB93,Size!$A$1:$D$397,4,TRUE)</f>
        <v>39</v>
      </c>
      <c r="BE93" s="14" t="s">
        <v>991</v>
      </c>
      <c r="BF93" s="14">
        <f t="shared" si="159"/>
        <v>1</v>
      </c>
      <c r="BG93" s="15" t="str">
        <f t="shared" si="160"/>
        <v>T</v>
      </c>
      <c r="BH93" s="15" t="str">
        <f t="shared" si="161"/>
        <v/>
      </c>
      <c r="BI93" s="14" t="s">
        <v>970</v>
      </c>
      <c r="BJ93" s="14">
        <f t="shared" si="162"/>
        <v>5</v>
      </c>
      <c r="BK93" s="123" t="str">
        <f t="shared" si="149"/>
        <v>6:00</v>
      </c>
      <c r="BL93" s="14" t="str">
        <f t="shared" si="150"/>
        <v>9:00</v>
      </c>
      <c r="BM93" s="14" t="s">
        <v>999</v>
      </c>
      <c r="BN93" s="14" t="s">
        <v>1000</v>
      </c>
      <c r="BO93" s="16">
        <f t="shared" si="142"/>
        <v>20</v>
      </c>
      <c r="BP93" s="16">
        <f t="shared" si="143"/>
        <v>0</v>
      </c>
      <c r="BQ93" s="58">
        <f t="shared" si="144"/>
        <v>5</v>
      </c>
      <c r="BR93" s="16">
        <f t="shared" si="145"/>
        <v>5</v>
      </c>
      <c r="BS93" s="16">
        <f t="shared" si="151"/>
        <v>25</v>
      </c>
      <c r="BT93" s="16">
        <f t="shared" si="152"/>
        <v>0</v>
      </c>
      <c r="BU93" s="14">
        <v>0</v>
      </c>
      <c r="BV93" s="14">
        <v>0</v>
      </c>
      <c r="BW93" s="14">
        <v>0</v>
      </c>
      <c r="BX93" s="14">
        <v>1</v>
      </c>
      <c r="BY93" s="14">
        <v>0</v>
      </c>
      <c r="BZ93" s="14">
        <v>0</v>
      </c>
      <c r="CA93" s="14">
        <v>0</v>
      </c>
      <c r="CB93" s="14">
        <v>0</v>
      </c>
      <c r="CC93" s="14">
        <v>1</v>
      </c>
      <c r="CD93" s="14">
        <v>1</v>
      </c>
      <c r="CE93" s="14">
        <v>0</v>
      </c>
      <c r="CF93" s="14">
        <v>0</v>
      </c>
      <c r="CG93" s="14">
        <v>0</v>
      </c>
      <c r="CH93" s="14">
        <v>0</v>
      </c>
      <c r="CI93" s="14">
        <v>0</v>
      </c>
      <c r="CJ93" s="14">
        <v>0</v>
      </c>
      <c r="CK93" s="14">
        <v>0</v>
      </c>
      <c r="CL93" s="14">
        <v>0</v>
      </c>
      <c r="CM93" s="14">
        <v>0</v>
      </c>
      <c r="CN93" s="14">
        <v>0</v>
      </c>
      <c r="CO93" s="14">
        <v>0</v>
      </c>
      <c r="CP93" s="14">
        <v>0</v>
      </c>
      <c r="CQ93" s="14">
        <v>0</v>
      </c>
      <c r="CR93" s="17"/>
      <c r="CS93" s="51">
        <v>3.4</v>
      </c>
      <c r="CT93" s="51">
        <v>5.3</v>
      </c>
      <c r="CU93" s="51">
        <v>4.5999999999999996</v>
      </c>
      <c r="CV93" s="51">
        <v>4.8</v>
      </c>
      <c r="CW93" s="51">
        <v>5.0999999999999996</v>
      </c>
      <c r="CX93" s="51">
        <v>4.8</v>
      </c>
      <c r="CY93" s="51">
        <v>0.2</v>
      </c>
      <c r="CZ93" s="51">
        <v>5.7</v>
      </c>
      <c r="DA93" s="51">
        <v>5.0999999999999996</v>
      </c>
    </row>
    <row r="94" spans="1:105" s="16" customFormat="1" x14ac:dyDescent="0.25">
      <c r="A94" s="16">
        <v>88</v>
      </c>
      <c r="B94" s="59">
        <f t="shared" si="153"/>
        <v>3</v>
      </c>
      <c r="C94" s="59" t="str">
        <f t="shared" si="146"/>
        <v/>
      </c>
      <c r="D94" s="66">
        <v>0</v>
      </c>
      <c r="E94" s="65">
        <f t="shared" si="147"/>
        <v>0</v>
      </c>
      <c r="F94" s="58">
        <f t="shared" si="154"/>
        <v>0</v>
      </c>
      <c r="G94" s="58">
        <f t="shared" si="126"/>
        <v>0</v>
      </c>
      <c r="H94" s="58" t="str">
        <f t="shared" si="157"/>
        <v/>
      </c>
      <c r="I94" s="58" t="str">
        <f t="shared" si="157"/>
        <v/>
      </c>
      <c r="J94" s="58" t="str">
        <f t="shared" si="157"/>
        <v/>
      </c>
      <c r="K94" s="58" t="str">
        <f t="shared" si="157"/>
        <v/>
      </c>
      <c r="L94" s="58" t="str">
        <f t="shared" si="157"/>
        <v/>
      </c>
      <c r="M94" s="58" t="str">
        <f t="shared" si="157"/>
        <v/>
      </c>
      <c r="N94" s="58" t="str">
        <f t="shared" si="157"/>
        <v/>
      </c>
      <c r="O94" s="58" t="str">
        <f t="shared" si="157"/>
        <v/>
      </c>
      <c r="P94" s="58" t="str">
        <f t="shared" si="157"/>
        <v/>
      </c>
      <c r="Q94" s="58" t="str">
        <f t="shared" si="157"/>
        <v/>
      </c>
      <c r="R94" s="58" t="str">
        <f t="shared" si="158"/>
        <v/>
      </c>
      <c r="S94" s="58" t="str">
        <f t="shared" si="158"/>
        <v/>
      </c>
      <c r="T94" s="58" t="str">
        <f t="shared" si="158"/>
        <v/>
      </c>
      <c r="U94" s="58" t="str">
        <f t="shared" si="158"/>
        <v/>
      </c>
      <c r="V94" s="58" t="str">
        <f t="shared" si="158"/>
        <v/>
      </c>
      <c r="W94" s="58" t="str">
        <f t="shared" si="158"/>
        <v/>
      </c>
      <c r="X94" s="58" t="str">
        <f t="shared" si="158"/>
        <v/>
      </c>
      <c r="Y94" s="58" t="str">
        <f t="shared" si="158"/>
        <v/>
      </c>
      <c r="Z94" s="58" t="str">
        <f t="shared" si="158"/>
        <v/>
      </c>
      <c r="AA94" s="58" t="str">
        <f t="shared" si="158"/>
        <v/>
      </c>
      <c r="AB94" s="68">
        <f t="shared" si="127"/>
        <v>0</v>
      </c>
      <c r="AC94" s="58">
        <f t="shared" ca="1" si="128"/>
        <v>125</v>
      </c>
      <c r="AD94" s="134">
        <f t="shared" ca="1" si="148"/>
        <v>-6.7287234042553186</v>
      </c>
      <c r="AE94" s="130">
        <f t="shared" ca="1" si="148"/>
        <v>-6.7287234042553186</v>
      </c>
      <c r="AF94" s="130">
        <f t="shared" ca="1" si="148"/>
        <v>-6.7287234042553186</v>
      </c>
      <c r="AG94" s="130">
        <f t="shared" ca="1" si="148"/>
        <v>-6.7287234042553186</v>
      </c>
      <c r="AH94" s="135">
        <f t="shared" ca="1" si="148"/>
        <v>-6.7287234042553186</v>
      </c>
      <c r="AI94" s="122">
        <f t="shared" si="129"/>
        <v>2.9465595291986659</v>
      </c>
      <c r="AJ94" s="16">
        <v>67</v>
      </c>
      <c r="AK94" s="16">
        <f t="shared" si="130"/>
        <v>52</v>
      </c>
      <c r="AL94" s="122">
        <f t="shared" si="131"/>
        <v>17.946559529198669</v>
      </c>
      <c r="AM94" s="122">
        <f t="shared" si="132"/>
        <v>3.0602082390222524E-2</v>
      </c>
      <c r="AN94" s="122">
        <f t="shared" si="133"/>
        <v>5.8669081032140392E-2</v>
      </c>
      <c r="AO94" s="122">
        <f t="shared" si="134"/>
        <v>9.1670439112721491E-2</v>
      </c>
      <c r="AP94" s="122">
        <f t="shared" si="135"/>
        <v>1.0050248981439753</v>
      </c>
      <c r="AQ94" s="122">
        <f t="shared" si="136"/>
        <v>0.22820280669985935</v>
      </c>
      <c r="AR94" s="122">
        <f t="shared" si="137"/>
        <v>0.51345631507469347</v>
      </c>
      <c r="AS94" s="122">
        <f t="shared" si="138"/>
        <v>0</v>
      </c>
      <c r="AT94" s="122">
        <f t="shared" si="139"/>
        <v>0.39575599818923446</v>
      </c>
      <c r="AU94" s="122">
        <f t="shared" si="140"/>
        <v>0.27896106835671935</v>
      </c>
      <c r="AV94" s="59">
        <f t="shared" ca="1" si="141"/>
        <v>-6.7287234042553186</v>
      </c>
      <c r="AW94" s="16">
        <f>IF(AND('User Input'!$G$6=1,OR(HOUR(Model!BK94)=8,HOUR(Model!BK94)=9)),10,IF(AND('User Input'!$G$6=2,HOUR(Model!BK94)=6),10,0))</f>
        <v>0</v>
      </c>
      <c r="AX94" s="69">
        <f>IF('User Input'!$G$11=4,(Model!DA94-Model!$DA$4)*50,0)+IF('User Input'!$G$11=3,(Model!CV94-Model!$CV$4)*50,0)+IF('User Input'!$G$11=2,(Model!CW94-Model!$CW$4)*50,0)+IF('User Input'!$G$11=1,(Model!CX94-Model!$CX$4)*-25+(Model!CY94-Model!$CY$4)*-25,0)</f>
        <v>-6.7287234042553186</v>
      </c>
      <c r="AY94" s="16">
        <f>IF(AND('User Input'!$G$19=0,Model!BG94="M"),-1000,0)+IF(AND('User Input'!$G$20=0,Model!BG94="T"),-1000,0)+IF(AND('User Input'!$G$21=0,OR(Model!BG94="W",BH94="W")),-1000,0)+IF(AND('User Input'!$G$22=0,OR(Model!BG94="R",BH94="R")),-1000,0)</f>
        <v>0</v>
      </c>
      <c r="AZ94" s="16">
        <f ca="1">IF('User Input'!$G$26="NA",0,OFFSET(Model!BN94,1,'User Input'!$G$26)*50)</f>
        <v>0</v>
      </c>
      <c r="BA94" s="16">
        <f ca="1">IF('User Input'!$G$27="NA",0,OFFSET(Model!BN94,1,'User Input'!$G$27)*50)</f>
        <v>0</v>
      </c>
      <c r="BB94" s="14" t="s">
        <v>981</v>
      </c>
      <c r="BC94" s="14" t="s">
        <v>69</v>
      </c>
      <c r="BD94" s="14">
        <f>VLOOKUP(BB94,Size!$A$1:$D$397,4,TRUE)</f>
        <v>67</v>
      </c>
      <c r="BE94" s="14" t="s">
        <v>982</v>
      </c>
      <c r="BF94" s="14">
        <f t="shared" si="159"/>
        <v>2</v>
      </c>
      <c r="BG94" s="15" t="str">
        <f t="shared" si="160"/>
        <v>T</v>
      </c>
      <c r="BH94" s="15" t="str">
        <f t="shared" si="161"/>
        <v>R</v>
      </c>
      <c r="BI94" s="14" t="s">
        <v>983</v>
      </c>
      <c r="BJ94" s="14">
        <f t="shared" si="162"/>
        <v>6</v>
      </c>
      <c r="BK94" s="123" t="str">
        <f t="shared" si="149"/>
        <v>10:30</v>
      </c>
      <c r="BL94" s="14" t="str">
        <f t="shared" si="150"/>
        <v>11:50</v>
      </c>
      <c r="BM94" s="14" t="s">
        <v>984</v>
      </c>
      <c r="BN94" s="14" t="s">
        <v>985</v>
      </c>
      <c r="BO94" s="16">
        <f t="shared" si="142"/>
        <v>20</v>
      </c>
      <c r="BP94" s="16">
        <f t="shared" si="143"/>
        <v>40</v>
      </c>
      <c r="BQ94" s="58">
        <f t="shared" si="144"/>
        <v>2</v>
      </c>
      <c r="BR94" s="16">
        <f t="shared" si="145"/>
        <v>2</v>
      </c>
      <c r="BS94" s="16">
        <f t="shared" si="151"/>
        <v>22</v>
      </c>
      <c r="BT94" s="16">
        <f t="shared" si="152"/>
        <v>42</v>
      </c>
      <c r="BU94" s="14">
        <v>0</v>
      </c>
      <c r="BV94" s="14">
        <v>1</v>
      </c>
      <c r="BW94" s="14">
        <v>0</v>
      </c>
      <c r="BX94" s="14">
        <v>1</v>
      </c>
      <c r="BY94" s="14">
        <v>0</v>
      </c>
      <c r="BZ94" s="14">
        <v>0</v>
      </c>
      <c r="CA94" s="14">
        <v>0</v>
      </c>
      <c r="CB94" s="14">
        <v>0</v>
      </c>
      <c r="CC94" s="14">
        <v>1</v>
      </c>
      <c r="CD94" s="14">
        <v>1</v>
      </c>
      <c r="CE94" s="14">
        <v>0</v>
      </c>
      <c r="CF94" s="14">
        <v>0</v>
      </c>
      <c r="CG94" s="14">
        <v>1</v>
      </c>
      <c r="CH94" s="14">
        <v>0</v>
      </c>
      <c r="CI94" s="14">
        <v>0</v>
      </c>
      <c r="CJ94" s="14">
        <v>0</v>
      </c>
      <c r="CK94" s="14">
        <v>0</v>
      </c>
      <c r="CL94" s="14">
        <v>0</v>
      </c>
      <c r="CM94" s="14">
        <v>0</v>
      </c>
      <c r="CN94" s="14">
        <v>0</v>
      </c>
      <c r="CO94" s="14">
        <v>0</v>
      </c>
      <c r="CP94" s="14">
        <v>0</v>
      </c>
      <c r="CQ94" s="14">
        <v>0</v>
      </c>
      <c r="CR94" s="17"/>
      <c r="CS94" s="51">
        <v>3.5</v>
      </c>
      <c r="CT94" s="51">
        <v>6.4</v>
      </c>
      <c r="CU94" s="51">
        <v>6.2</v>
      </c>
      <c r="CV94" s="51">
        <v>6.1</v>
      </c>
      <c r="CW94" s="51">
        <v>6.2</v>
      </c>
      <c r="CX94" s="51">
        <v>6</v>
      </c>
      <c r="CY94" s="51">
        <v>0.7</v>
      </c>
      <c r="CZ94" s="51">
        <v>6.2</v>
      </c>
      <c r="DA94" s="51">
        <v>6.1</v>
      </c>
    </row>
    <row r="95" spans="1:105" s="16" customFormat="1" x14ac:dyDescent="0.25">
      <c r="A95" s="16">
        <v>89</v>
      </c>
      <c r="B95" s="59">
        <f t="shared" si="153"/>
        <v>3</v>
      </c>
      <c r="C95" s="59">
        <f t="shared" si="146"/>
        <v>3</v>
      </c>
      <c r="D95" s="66">
        <v>3</v>
      </c>
      <c r="E95" s="65">
        <f t="shared" si="147"/>
        <v>1</v>
      </c>
      <c r="F95" s="58">
        <f t="shared" si="154"/>
        <v>0</v>
      </c>
      <c r="G95" s="58">
        <f t="shared" si="126"/>
        <v>0</v>
      </c>
      <c r="H95" s="58" t="str">
        <f t="shared" si="157"/>
        <v/>
      </c>
      <c r="I95" s="58" t="str">
        <f t="shared" si="157"/>
        <v/>
      </c>
      <c r="J95" s="58" t="str">
        <f t="shared" si="157"/>
        <v/>
      </c>
      <c r="K95" s="58" t="str">
        <f t="shared" si="157"/>
        <v/>
      </c>
      <c r="L95" s="58" t="str">
        <f t="shared" si="157"/>
        <v/>
      </c>
      <c r="M95" s="58" t="str">
        <f t="shared" si="157"/>
        <v/>
      </c>
      <c r="N95" s="58" t="str">
        <f t="shared" si="157"/>
        <v/>
      </c>
      <c r="O95" s="58" t="str">
        <f t="shared" si="157"/>
        <v/>
      </c>
      <c r="P95" s="58" t="str">
        <f t="shared" si="157"/>
        <v/>
      </c>
      <c r="Q95" s="58" t="str">
        <f t="shared" si="157"/>
        <v/>
      </c>
      <c r="R95" s="58" t="str">
        <f t="shared" si="158"/>
        <v/>
      </c>
      <c r="S95" s="58" t="str">
        <f t="shared" si="158"/>
        <v/>
      </c>
      <c r="T95" s="58" t="str">
        <f t="shared" si="158"/>
        <v/>
      </c>
      <c r="U95" s="58" t="str">
        <f t="shared" si="158"/>
        <v/>
      </c>
      <c r="V95" s="58" t="str">
        <f t="shared" si="158"/>
        <v/>
      </c>
      <c r="W95" s="58" t="str">
        <f t="shared" si="158"/>
        <v/>
      </c>
      <c r="X95" s="58" t="str">
        <f t="shared" si="158"/>
        <v/>
      </c>
      <c r="Y95" s="58" t="str">
        <f t="shared" si="158"/>
        <v/>
      </c>
      <c r="Z95" s="58" t="str">
        <f t="shared" si="158"/>
        <v/>
      </c>
      <c r="AA95" s="58" t="str">
        <f t="shared" si="158"/>
        <v/>
      </c>
      <c r="AB95" s="68">
        <f t="shared" si="127"/>
        <v>0</v>
      </c>
      <c r="AC95" s="58">
        <f t="shared" ca="1" si="128"/>
        <v>29</v>
      </c>
      <c r="AD95" s="134">
        <f t="shared" ca="1" si="148"/>
        <v>160.77127659574467</v>
      </c>
      <c r="AE95" s="130">
        <f t="shared" ca="1" si="148"/>
        <v>160.77127659574467</v>
      </c>
      <c r="AF95" s="130">
        <f t="shared" ca="1" si="148"/>
        <v>160.77127659574467</v>
      </c>
      <c r="AG95" s="130">
        <f t="shared" ca="1" si="148"/>
        <v>160.77127659574467</v>
      </c>
      <c r="AH95" s="135">
        <f t="shared" ca="1" si="148"/>
        <v>160.77127659574467</v>
      </c>
      <c r="AI95" s="122">
        <f t="shared" si="129"/>
        <v>-67</v>
      </c>
      <c r="AJ95" s="16">
        <v>67</v>
      </c>
      <c r="AK95" s="16">
        <f t="shared" si="130"/>
        <v>0</v>
      </c>
      <c r="AL95" s="122">
        <f t="shared" si="131"/>
        <v>0</v>
      </c>
      <c r="AM95" s="122">
        <f t="shared" si="132"/>
        <v>0</v>
      </c>
      <c r="AN95" s="122">
        <f t="shared" si="133"/>
        <v>0</v>
      </c>
      <c r="AO95" s="122">
        <f t="shared" si="134"/>
        <v>0</v>
      </c>
      <c r="AP95" s="122">
        <f t="shared" si="135"/>
        <v>0</v>
      </c>
      <c r="AQ95" s="122">
        <f t="shared" si="136"/>
        <v>0</v>
      </c>
      <c r="AR95" s="122">
        <f t="shared" si="137"/>
        <v>0</v>
      </c>
      <c r="AS95" s="122">
        <f t="shared" si="138"/>
        <v>0</v>
      </c>
      <c r="AT95" s="122">
        <f t="shared" si="139"/>
        <v>0</v>
      </c>
      <c r="AU95" s="122">
        <f t="shared" si="140"/>
        <v>0</v>
      </c>
      <c r="AV95" s="59">
        <f t="shared" ca="1" si="141"/>
        <v>160.77127659574467</v>
      </c>
      <c r="AW95" s="16">
        <f>IF(AND('User Input'!$G$6=1,OR(HOUR(Model!BK95)=8,HOUR(Model!BK95)=9)),10,IF(AND('User Input'!$G$6=2,HOUR(Model!BK95)=6),10,0))</f>
        <v>0</v>
      </c>
      <c r="AX95" s="69">
        <f>IF('User Input'!$G$11=4,(Model!DA95-Model!$DA$4)*50,0)+IF('User Input'!$G$11=3,(Model!CV95-Model!$CV$4)*50,0)+IF('User Input'!$G$11=2,(Model!CW95-Model!$CW$4)*50,0)+IF('User Input'!$G$11=1,(Model!CX95-Model!$CX$4)*-25+(Model!CY95-Model!$CY$4)*-25,0)</f>
        <v>160.77127659574467</v>
      </c>
      <c r="AY95" s="16">
        <f>IF(AND('User Input'!$G$19=0,Model!BG95="M"),-1000,0)+IF(AND('User Input'!$G$20=0,Model!BG95="T"),-1000,0)+IF(AND('User Input'!$G$21=0,OR(Model!BG95="W",BH95="W")),-1000,0)+IF(AND('User Input'!$G$22=0,OR(Model!BG95="R",BH95="R")),-1000,0)</f>
        <v>0</v>
      </c>
      <c r="AZ95" s="16">
        <f ca="1">IF('User Input'!$G$26="NA",0,OFFSET(Model!BN95,1,'User Input'!$G$26)*50)</f>
        <v>0</v>
      </c>
      <c r="BA95" s="16">
        <f ca="1">IF('User Input'!$G$27="NA",0,OFFSET(Model!BN95,1,'User Input'!$G$27)*50)</f>
        <v>0</v>
      </c>
      <c r="BB95" s="14" t="s">
        <v>683</v>
      </c>
      <c r="BC95" s="14" t="s">
        <v>74</v>
      </c>
      <c r="BD95" s="14">
        <f>VLOOKUP(BB95,Size!$A$1:$D$397,4,TRUE)</f>
        <v>67</v>
      </c>
      <c r="BE95" s="14" t="s">
        <v>982</v>
      </c>
      <c r="BF95" s="14">
        <f t="shared" si="159"/>
        <v>2</v>
      </c>
      <c r="BG95" s="15" t="str">
        <f t="shared" si="160"/>
        <v>T</v>
      </c>
      <c r="BH95" s="15" t="str">
        <f t="shared" si="161"/>
        <v>R</v>
      </c>
      <c r="BI95" s="14" t="s">
        <v>950</v>
      </c>
      <c r="BJ95" s="14">
        <f t="shared" si="162"/>
        <v>6</v>
      </c>
      <c r="BK95" s="123" t="str">
        <f t="shared" si="149"/>
        <v>09:00</v>
      </c>
      <c r="BL95" s="14" t="str">
        <f t="shared" si="150"/>
        <v>10:20</v>
      </c>
      <c r="BM95" s="14" t="s">
        <v>648</v>
      </c>
      <c r="BN95" s="14" t="s">
        <v>684</v>
      </c>
      <c r="BO95" s="16">
        <f t="shared" si="142"/>
        <v>20</v>
      </c>
      <c r="BP95" s="16">
        <f t="shared" si="143"/>
        <v>40</v>
      </c>
      <c r="BQ95" s="58">
        <f t="shared" si="144"/>
        <v>1</v>
      </c>
      <c r="BR95" s="16">
        <f t="shared" si="145"/>
        <v>1</v>
      </c>
      <c r="BS95" s="16">
        <f t="shared" si="151"/>
        <v>21</v>
      </c>
      <c r="BT95" s="16">
        <f t="shared" si="152"/>
        <v>41</v>
      </c>
      <c r="BU95" s="14">
        <v>0</v>
      </c>
      <c r="BV95" s="14">
        <v>0</v>
      </c>
      <c r="BW95" s="14">
        <v>0</v>
      </c>
      <c r="BX95" s="14">
        <v>0</v>
      </c>
      <c r="BY95" s="14">
        <v>0</v>
      </c>
      <c r="BZ95" s="14">
        <v>0</v>
      </c>
      <c r="CA95" s="14">
        <v>0</v>
      </c>
      <c r="CB95" s="14">
        <v>0</v>
      </c>
      <c r="CC95" s="14">
        <v>1</v>
      </c>
      <c r="CD95" s="14">
        <v>1</v>
      </c>
      <c r="CE95" s="14">
        <v>0</v>
      </c>
      <c r="CF95" s="14">
        <v>0</v>
      </c>
      <c r="CG95" s="14">
        <v>0</v>
      </c>
      <c r="CH95" s="14">
        <v>0</v>
      </c>
      <c r="CI95" s="14">
        <v>0</v>
      </c>
      <c r="CJ95" s="14">
        <v>0</v>
      </c>
      <c r="CK95" s="14">
        <v>0</v>
      </c>
      <c r="CL95" s="14">
        <v>0</v>
      </c>
      <c r="CM95" s="14">
        <v>0</v>
      </c>
      <c r="CN95" s="14">
        <v>1</v>
      </c>
      <c r="CO95" s="14">
        <v>0</v>
      </c>
      <c r="CP95" s="14">
        <v>0</v>
      </c>
      <c r="CQ95" s="14">
        <v>0</v>
      </c>
      <c r="CS95" s="50"/>
      <c r="CT95" s="50"/>
      <c r="CU95" s="50"/>
      <c r="CV95" s="50"/>
      <c r="CW95" s="50"/>
      <c r="CX95" s="50"/>
      <c r="CY95" s="50"/>
      <c r="CZ95" s="50"/>
      <c r="DA95" s="50"/>
    </row>
    <row r="96" spans="1:105" s="16" customFormat="1" x14ac:dyDescent="0.25">
      <c r="A96" s="16">
        <v>90</v>
      </c>
      <c r="B96" s="59">
        <f t="shared" si="153"/>
        <v>4</v>
      </c>
      <c r="C96" s="59" t="str">
        <f t="shared" si="146"/>
        <v/>
      </c>
      <c r="D96" s="66">
        <v>0</v>
      </c>
      <c r="E96" s="65">
        <f t="shared" si="147"/>
        <v>0</v>
      </c>
      <c r="F96" s="58">
        <f t="shared" si="154"/>
        <v>0</v>
      </c>
      <c r="G96" s="58">
        <f t="shared" si="126"/>
        <v>0</v>
      </c>
      <c r="H96" s="58" t="str">
        <f t="shared" si="157"/>
        <v/>
      </c>
      <c r="I96" s="58" t="str">
        <f t="shared" si="157"/>
        <v/>
      </c>
      <c r="J96" s="58" t="str">
        <f t="shared" si="157"/>
        <v/>
      </c>
      <c r="K96" s="58" t="str">
        <f t="shared" si="157"/>
        <v/>
      </c>
      <c r="L96" s="58" t="str">
        <f t="shared" si="157"/>
        <v/>
      </c>
      <c r="M96" s="58" t="str">
        <f t="shared" si="157"/>
        <v/>
      </c>
      <c r="N96" s="58" t="str">
        <f t="shared" si="157"/>
        <v/>
      </c>
      <c r="O96" s="58" t="str">
        <f t="shared" si="157"/>
        <v/>
      </c>
      <c r="P96" s="58" t="str">
        <f t="shared" si="157"/>
        <v/>
      </c>
      <c r="Q96" s="58" t="str">
        <f t="shared" si="157"/>
        <v/>
      </c>
      <c r="R96" s="58" t="str">
        <f t="shared" si="158"/>
        <v/>
      </c>
      <c r="S96" s="58" t="str">
        <f t="shared" si="158"/>
        <v/>
      </c>
      <c r="T96" s="58" t="str">
        <f t="shared" si="158"/>
        <v/>
      </c>
      <c r="U96" s="58" t="str">
        <f t="shared" si="158"/>
        <v/>
      </c>
      <c r="V96" s="58" t="str">
        <f t="shared" si="158"/>
        <v/>
      </c>
      <c r="W96" s="58" t="str">
        <f t="shared" si="158"/>
        <v/>
      </c>
      <c r="X96" s="58" t="str">
        <f t="shared" si="158"/>
        <v/>
      </c>
      <c r="Y96" s="58" t="str">
        <f t="shared" si="158"/>
        <v/>
      </c>
      <c r="Z96" s="58" t="str">
        <f t="shared" si="158"/>
        <v/>
      </c>
      <c r="AA96" s="58" t="str">
        <f t="shared" si="158"/>
        <v/>
      </c>
      <c r="AB96" s="68">
        <f t="shared" si="127"/>
        <v>0</v>
      </c>
      <c r="AC96" s="58">
        <f t="shared" ca="1" si="128"/>
        <v>120</v>
      </c>
      <c r="AD96" s="134">
        <f t="shared" ca="1" si="148"/>
        <v>-1.7287234042553195</v>
      </c>
      <c r="AE96" s="130">
        <f t="shared" ca="1" si="148"/>
        <v>-1.7287234042553195</v>
      </c>
      <c r="AF96" s="130">
        <f t="shared" ca="1" si="148"/>
        <v>-1.7287234042553195</v>
      </c>
      <c r="AG96" s="130">
        <f t="shared" ca="1" si="148"/>
        <v>-1.7287234042553195</v>
      </c>
      <c r="AH96" s="135">
        <f t="shared" ca="1" si="148"/>
        <v>-1.7287234042553195</v>
      </c>
      <c r="AI96" s="122">
        <f t="shared" si="129"/>
        <v>88.672000905386824</v>
      </c>
      <c r="AJ96" s="16">
        <v>67</v>
      </c>
      <c r="AK96" s="16">
        <f t="shared" si="130"/>
        <v>52</v>
      </c>
      <c r="AL96" s="122">
        <f t="shared" si="131"/>
        <v>103.67200090538682</v>
      </c>
      <c r="AM96" s="122">
        <f t="shared" si="132"/>
        <v>0</v>
      </c>
      <c r="AN96" s="122">
        <f t="shared" si="133"/>
        <v>0.76505205975553858</v>
      </c>
      <c r="AO96" s="122">
        <f t="shared" si="134"/>
        <v>3.5491172476233639</v>
      </c>
      <c r="AP96" s="122">
        <f t="shared" si="135"/>
        <v>2.673110004526968</v>
      </c>
      <c r="AQ96" s="122">
        <f t="shared" si="136"/>
        <v>2.0345857854232525</v>
      </c>
      <c r="AR96" s="122">
        <f t="shared" si="137"/>
        <v>0.51345631507469347</v>
      </c>
      <c r="AS96" s="122">
        <f t="shared" si="138"/>
        <v>0.24789497510185537</v>
      </c>
      <c r="AT96" s="122">
        <f t="shared" si="139"/>
        <v>0.39575599818923446</v>
      </c>
      <c r="AU96" s="122">
        <f t="shared" si="140"/>
        <v>2.1810887279311886</v>
      </c>
      <c r="AV96" s="59">
        <f t="shared" ca="1" si="141"/>
        <v>-1.7287234042553195</v>
      </c>
      <c r="AW96" s="16">
        <f>IF(AND('User Input'!$G$6=1,OR(HOUR(Model!BK96)=8,HOUR(Model!BK96)=9)),10,IF(AND('User Input'!$G$6=2,HOUR(Model!BK96)=6),10,0))</f>
        <v>0</v>
      </c>
      <c r="AX96" s="69">
        <f>IF('User Input'!$G$11=4,(Model!DA96-Model!$DA$4)*50,0)+IF('User Input'!$G$11=3,(Model!CV96-Model!$CV$4)*50,0)+IF('User Input'!$G$11=2,(Model!CW96-Model!$CW$4)*50,0)+IF('User Input'!$G$11=1,(Model!CX96-Model!$CX$4)*-25+(Model!CY96-Model!$CY$4)*-25,0)</f>
        <v>-1.7287234042553195</v>
      </c>
      <c r="AY96" s="16">
        <f>IF(AND('User Input'!$G$19=0,Model!BG96="M"),-1000,0)+IF(AND('User Input'!$G$20=0,Model!BG96="T"),-1000,0)+IF(AND('User Input'!$G$21=0,OR(Model!BG96="W",BH96="W")),-1000,0)+IF(AND('User Input'!$G$22=0,OR(Model!BG96="R",BH96="R")),-1000,0)</f>
        <v>0</v>
      </c>
      <c r="AZ96" s="16">
        <f ca="1">IF('User Input'!$G$26="NA",0,OFFSET(Model!BN96,1,'User Input'!$G$26)*50)</f>
        <v>0</v>
      </c>
      <c r="BA96" s="16">
        <f ca="1">IF('User Input'!$G$27="NA",0,OFFSET(Model!BN96,1,'User Input'!$G$27)*50)</f>
        <v>0</v>
      </c>
      <c r="BB96" s="14" t="s">
        <v>730</v>
      </c>
      <c r="BC96" s="14" t="s">
        <v>79</v>
      </c>
      <c r="BD96" s="14">
        <f>VLOOKUP(BB96,Size!$A$1:$D$397,4,TRUE)</f>
        <v>67</v>
      </c>
      <c r="BE96" s="14" t="s">
        <v>982</v>
      </c>
      <c r="BF96" s="14">
        <f t="shared" si="159"/>
        <v>2</v>
      </c>
      <c r="BG96" s="15" t="str">
        <f t="shared" si="160"/>
        <v>T</v>
      </c>
      <c r="BH96" s="15" t="str">
        <f t="shared" si="161"/>
        <v>R</v>
      </c>
      <c r="BI96" s="14" t="s">
        <v>983</v>
      </c>
      <c r="BJ96" s="14">
        <f t="shared" si="162"/>
        <v>6</v>
      </c>
      <c r="BK96" s="123" t="str">
        <f t="shared" si="149"/>
        <v>10:30</v>
      </c>
      <c r="BL96" s="14" t="str">
        <f t="shared" si="150"/>
        <v>11:50</v>
      </c>
      <c r="BM96" s="14" t="s">
        <v>731</v>
      </c>
      <c r="BN96" s="14" t="s">
        <v>732</v>
      </c>
      <c r="BO96" s="16">
        <f t="shared" si="142"/>
        <v>20</v>
      </c>
      <c r="BP96" s="16">
        <f t="shared" si="143"/>
        <v>40</v>
      </c>
      <c r="BQ96" s="58">
        <f t="shared" si="144"/>
        <v>2</v>
      </c>
      <c r="BR96" s="16">
        <f t="shared" si="145"/>
        <v>2</v>
      </c>
      <c r="BS96" s="16">
        <f t="shared" si="151"/>
        <v>22</v>
      </c>
      <c r="BT96" s="16">
        <f t="shared" si="152"/>
        <v>42</v>
      </c>
      <c r="BU96" s="14">
        <v>0</v>
      </c>
      <c r="BV96" s="14">
        <v>0</v>
      </c>
      <c r="BW96" s="14">
        <v>0</v>
      </c>
      <c r="BX96" s="14">
        <v>1</v>
      </c>
      <c r="BY96" s="14">
        <v>0</v>
      </c>
      <c r="BZ96" s="14">
        <v>0</v>
      </c>
      <c r="CA96" s="14">
        <v>0</v>
      </c>
      <c r="CB96" s="14">
        <v>1</v>
      </c>
      <c r="CC96" s="14">
        <v>1</v>
      </c>
      <c r="CD96" s="14">
        <v>1</v>
      </c>
      <c r="CE96" s="14">
        <v>0</v>
      </c>
      <c r="CF96" s="14">
        <v>0</v>
      </c>
      <c r="CG96" s="14">
        <v>0</v>
      </c>
      <c r="CH96" s="14">
        <v>0</v>
      </c>
      <c r="CI96" s="14">
        <v>0</v>
      </c>
      <c r="CJ96" s="14">
        <v>0</v>
      </c>
      <c r="CK96" s="14">
        <v>0</v>
      </c>
      <c r="CL96" s="14">
        <v>0</v>
      </c>
      <c r="CM96" s="14">
        <v>0</v>
      </c>
      <c r="CN96" s="14">
        <v>0</v>
      </c>
      <c r="CO96" s="14">
        <v>0</v>
      </c>
      <c r="CP96" s="14">
        <v>0</v>
      </c>
      <c r="CQ96" s="14">
        <v>0</v>
      </c>
      <c r="CR96" s="17"/>
      <c r="CS96" s="51">
        <v>3.4</v>
      </c>
      <c r="CT96" s="51">
        <v>6.6</v>
      </c>
      <c r="CU96" s="51">
        <v>6.7</v>
      </c>
      <c r="CV96" s="51">
        <v>6.3</v>
      </c>
      <c r="CW96" s="51">
        <v>6.5</v>
      </c>
      <c r="CX96" s="51">
        <v>6</v>
      </c>
      <c r="CY96" s="51">
        <v>0.5</v>
      </c>
      <c r="CZ96" s="51">
        <v>6.2</v>
      </c>
      <c r="DA96" s="51">
        <v>6.4</v>
      </c>
    </row>
    <row r="97" spans="1:105" s="16" customFormat="1" x14ac:dyDescent="0.25">
      <c r="A97" s="16">
        <v>91</v>
      </c>
      <c r="B97" s="59">
        <f t="shared" si="153"/>
        <v>4</v>
      </c>
      <c r="C97" s="59" t="str">
        <f t="shared" si="146"/>
        <v/>
      </c>
      <c r="D97" s="66">
        <v>0</v>
      </c>
      <c r="E97" s="65">
        <f t="shared" si="147"/>
        <v>0</v>
      </c>
      <c r="F97" s="58">
        <f t="shared" si="154"/>
        <v>0</v>
      </c>
      <c r="G97" s="58">
        <f t="shared" si="126"/>
        <v>0</v>
      </c>
      <c r="H97" s="58" t="str">
        <f t="shared" ref="H97:Q106" si="163">IF(OR($F97=H$6,$G97=H$6),$BB97,"")</f>
        <v/>
      </c>
      <c r="I97" s="58" t="str">
        <f t="shared" si="163"/>
        <v/>
      </c>
      <c r="J97" s="58" t="str">
        <f t="shared" si="163"/>
        <v/>
      </c>
      <c r="K97" s="58" t="str">
        <f t="shared" si="163"/>
        <v/>
      </c>
      <c r="L97" s="58" t="str">
        <f t="shared" si="163"/>
        <v/>
      </c>
      <c r="M97" s="58" t="str">
        <f t="shared" si="163"/>
        <v/>
      </c>
      <c r="N97" s="58" t="str">
        <f t="shared" si="163"/>
        <v/>
      </c>
      <c r="O97" s="58" t="str">
        <f t="shared" si="163"/>
        <v/>
      </c>
      <c r="P97" s="58" t="str">
        <f t="shared" si="163"/>
        <v/>
      </c>
      <c r="Q97" s="58" t="str">
        <f t="shared" si="163"/>
        <v/>
      </c>
      <c r="R97" s="58" t="str">
        <f t="shared" ref="R97:AA106" si="164">IF(OR($F97=R$6,$G97=R$6),$BB97,"")</f>
        <v/>
      </c>
      <c r="S97" s="58" t="str">
        <f t="shared" si="164"/>
        <v/>
      </c>
      <c r="T97" s="58" t="str">
        <f t="shared" si="164"/>
        <v/>
      </c>
      <c r="U97" s="58" t="str">
        <f t="shared" si="164"/>
        <v/>
      </c>
      <c r="V97" s="58" t="str">
        <f t="shared" si="164"/>
        <v/>
      </c>
      <c r="W97" s="58" t="str">
        <f t="shared" si="164"/>
        <v/>
      </c>
      <c r="X97" s="58" t="str">
        <f t="shared" si="164"/>
        <v/>
      </c>
      <c r="Y97" s="58" t="str">
        <f t="shared" si="164"/>
        <v/>
      </c>
      <c r="Z97" s="58" t="str">
        <f t="shared" si="164"/>
        <v/>
      </c>
      <c r="AA97" s="58" t="str">
        <f t="shared" si="164"/>
        <v/>
      </c>
      <c r="AB97" s="68">
        <f t="shared" si="127"/>
        <v>0</v>
      </c>
      <c r="AC97" s="58">
        <f t="shared" ca="1" si="128"/>
        <v>49</v>
      </c>
      <c r="AD97" s="134">
        <f t="shared" ca="1" si="148"/>
        <v>68.271276595744695</v>
      </c>
      <c r="AE97" s="130">
        <f t="shared" ca="1" si="148"/>
        <v>68.271276595744695</v>
      </c>
      <c r="AF97" s="130">
        <f t="shared" ca="1" si="148"/>
        <v>68.271276595744695</v>
      </c>
      <c r="AG97" s="130">
        <f t="shared" ca="1" si="148"/>
        <v>68.271276595744695</v>
      </c>
      <c r="AH97" s="135">
        <f t="shared" ca="1" si="148"/>
        <v>68.271276595744695</v>
      </c>
      <c r="AI97" s="122">
        <f t="shared" si="129"/>
        <v>-26.164225894069816</v>
      </c>
      <c r="AJ97" s="16">
        <v>59</v>
      </c>
      <c r="AK97" s="16">
        <f t="shared" si="130"/>
        <v>14</v>
      </c>
      <c r="AL97" s="122">
        <f t="shared" si="131"/>
        <v>18.835774105930184</v>
      </c>
      <c r="AM97" s="122">
        <f t="shared" si="132"/>
        <v>0</v>
      </c>
      <c r="AN97" s="122">
        <f t="shared" si="133"/>
        <v>5.8669081032140392E-2</v>
      </c>
      <c r="AO97" s="122">
        <f t="shared" si="134"/>
        <v>9.1670439112721491E-2</v>
      </c>
      <c r="AP97" s="122">
        <f t="shared" si="135"/>
        <v>0.13693979176098642</v>
      </c>
      <c r="AQ97" s="122">
        <f t="shared" si="136"/>
        <v>0.22820280669985935</v>
      </c>
      <c r="AR97" s="122">
        <f t="shared" si="137"/>
        <v>7.0733363512899758E-3</v>
      </c>
      <c r="AS97" s="122">
        <f t="shared" si="138"/>
        <v>1.277682209144408</v>
      </c>
      <c r="AT97" s="122">
        <f t="shared" si="139"/>
        <v>0</v>
      </c>
      <c r="AU97" s="122">
        <f t="shared" si="140"/>
        <v>4.4918515165232341E-2</v>
      </c>
      <c r="AV97" s="59">
        <f t="shared" ca="1" si="141"/>
        <v>68.271276595744695</v>
      </c>
      <c r="AW97" s="16">
        <f>IF(AND('User Input'!$G$6=1,OR(HOUR(Model!BK97)=8,HOUR(Model!BK97)=9)),10,IF(AND('User Input'!$G$6=2,HOUR(Model!BK97)=6),10,0))</f>
        <v>10</v>
      </c>
      <c r="AX97" s="69">
        <f>IF('User Input'!$G$11=4,(Model!DA97-Model!$DA$4)*50,0)+IF('User Input'!$G$11=3,(Model!CV97-Model!$CV$4)*50,0)+IF('User Input'!$G$11=2,(Model!CW97-Model!$CW$4)*50,0)+IF('User Input'!$G$11=1,(Model!CX97-Model!$CX$4)*-25+(Model!CY97-Model!$CY$4)*-25,0)</f>
        <v>8.2712765957446859</v>
      </c>
      <c r="AY97" s="16">
        <f>IF(AND('User Input'!$G$19=0,Model!BG97="M"),-1000,0)+IF(AND('User Input'!$G$20=0,Model!BG97="T"),-1000,0)+IF(AND('User Input'!$G$21=0,OR(Model!BG97="W",BH97="W")),-1000,0)+IF(AND('User Input'!$G$22=0,OR(Model!BG97="R",BH97="R")),-1000,0)</f>
        <v>0</v>
      </c>
      <c r="AZ97" s="16">
        <f ca="1">IF('User Input'!$G$26="NA",0,OFFSET(Model!BN97,1,'User Input'!$G$26)*50)</f>
        <v>50</v>
      </c>
      <c r="BA97" s="16">
        <f ca="1">IF('User Input'!$G$27="NA",0,OFFSET(Model!BN97,1,'User Input'!$G$27)*50)</f>
        <v>0</v>
      </c>
      <c r="BB97" s="14" t="s">
        <v>650</v>
      </c>
      <c r="BC97" s="14" t="s">
        <v>80</v>
      </c>
      <c r="BD97" s="14">
        <f>VLOOKUP(BB97,Size!$A$1:$D$397,4,TRUE)</f>
        <v>59</v>
      </c>
      <c r="BE97" s="14" t="s">
        <v>991</v>
      </c>
      <c r="BF97" s="14">
        <f t="shared" si="159"/>
        <v>1</v>
      </c>
      <c r="BG97" s="15" t="str">
        <f t="shared" si="160"/>
        <v>T</v>
      </c>
      <c r="BH97" s="15" t="str">
        <f t="shared" si="161"/>
        <v/>
      </c>
      <c r="BI97" s="14" t="s">
        <v>970</v>
      </c>
      <c r="BJ97" s="14">
        <f t="shared" si="162"/>
        <v>5</v>
      </c>
      <c r="BK97" s="123" t="str">
        <f t="shared" si="149"/>
        <v>6:00</v>
      </c>
      <c r="BL97" s="14" t="str">
        <f t="shared" si="150"/>
        <v>9:00</v>
      </c>
      <c r="BM97" s="14" t="s">
        <v>651</v>
      </c>
      <c r="BN97" s="14" t="s">
        <v>652</v>
      </c>
      <c r="BO97" s="16">
        <f t="shared" si="142"/>
        <v>20</v>
      </c>
      <c r="BP97" s="16">
        <f t="shared" si="143"/>
        <v>0</v>
      </c>
      <c r="BQ97" s="58">
        <f t="shared" si="144"/>
        <v>5</v>
      </c>
      <c r="BR97" s="16">
        <f t="shared" si="145"/>
        <v>5</v>
      </c>
      <c r="BS97" s="16">
        <f t="shared" si="151"/>
        <v>25</v>
      </c>
      <c r="BT97" s="16">
        <f t="shared" si="152"/>
        <v>0</v>
      </c>
      <c r="BU97" s="14">
        <v>0</v>
      </c>
      <c r="BV97" s="14">
        <v>1</v>
      </c>
      <c r="BW97" s="14">
        <v>0</v>
      </c>
      <c r="BX97" s="14">
        <v>0</v>
      </c>
      <c r="BY97" s="14">
        <v>0</v>
      </c>
      <c r="BZ97" s="14">
        <v>0</v>
      </c>
      <c r="CA97" s="14">
        <v>0</v>
      </c>
      <c r="CB97" s="14">
        <v>0</v>
      </c>
      <c r="CC97" s="14">
        <v>1</v>
      </c>
      <c r="CD97" s="14">
        <v>0</v>
      </c>
      <c r="CE97" s="14">
        <v>0</v>
      </c>
      <c r="CF97" s="14">
        <v>1</v>
      </c>
      <c r="CG97" s="14">
        <v>0</v>
      </c>
      <c r="CH97" s="14">
        <v>0</v>
      </c>
      <c r="CI97" s="14">
        <v>0</v>
      </c>
      <c r="CJ97" s="14">
        <v>0</v>
      </c>
      <c r="CK97" s="14">
        <v>0</v>
      </c>
      <c r="CL97" s="14">
        <v>0</v>
      </c>
      <c r="CM97" s="14">
        <v>0</v>
      </c>
      <c r="CN97" s="14">
        <v>0</v>
      </c>
      <c r="CO97" s="14">
        <v>0</v>
      </c>
      <c r="CP97" s="14">
        <v>0</v>
      </c>
      <c r="CQ97" s="14">
        <v>0</v>
      </c>
      <c r="CR97" s="17"/>
      <c r="CS97" s="51">
        <v>3.4</v>
      </c>
      <c r="CT97" s="51">
        <v>6.4</v>
      </c>
      <c r="CU97" s="51">
        <v>6.2</v>
      </c>
      <c r="CV97" s="51">
        <v>5.9</v>
      </c>
      <c r="CW97" s="51">
        <v>6.2</v>
      </c>
      <c r="CX97" s="51">
        <v>5.8</v>
      </c>
      <c r="CY97" s="51">
        <v>0.3</v>
      </c>
      <c r="CZ97" s="51">
        <v>5.9</v>
      </c>
      <c r="DA97" s="51">
        <v>6</v>
      </c>
    </row>
    <row r="98" spans="1:105" s="16" customFormat="1" x14ac:dyDescent="0.25">
      <c r="A98" s="16">
        <v>92</v>
      </c>
      <c r="B98" s="59">
        <f t="shared" si="153"/>
        <v>4</v>
      </c>
      <c r="C98" s="59" t="str">
        <f t="shared" si="146"/>
        <v/>
      </c>
      <c r="D98" s="66">
        <v>0</v>
      </c>
      <c r="E98" s="65">
        <f t="shared" si="147"/>
        <v>0</v>
      </c>
      <c r="F98" s="58">
        <f t="shared" si="154"/>
        <v>0</v>
      </c>
      <c r="G98" s="58">
        <f t="shared" si="126"/>
        <v>0</v>
      </c>
      <c r="H98" s="58" t="str">
        <f t="shared" si="163"/>
        <v/>
      </c>
      <c r="I98" s="58" t="str">
        <f t="shared" si="163"/>
        <v/>
      </c>
      <c r="J98" s="58" t="str">
        <f t="shared" si="163"/>
        <v/>
      </c>
      <c r="K98" s="58" t="str">
        <f t="shared" si="163"/>
        <v/>
      </c>
      <c r="L98" s="58" t="str">
        <f t="shared" si="163"/>
        <v/>
      </c>
      <c r="M98" s="58" t="str">
        <f t="shared" si="163"/>
        <v/>
      </c>
      <c r="N98" s="58" t="str">
        <f t="shared" si="163"/>
        <v/>
      </c>
      <c r="O98" s="58" t="str">
        <f t="shared" si="163"/>
        <v/>
      </c>
      <c r="P98" s="58" t="str">
        <f t="shared" si="163"/>
        <v/>
      </c>
      <c r="Q98" s="58" t="str">
        <f t="shared" si="163"/>
        <v/>
      </c>
      <c r="R98" s="58" t="str">
        <f t="shared" si="164"/>
        <v/>
      </c>
      <c r="S98" s="58" t="str">
        <f t="shared" si="164"/>
        <v/>
      </c>
      <c r="T98" s="58" t="str">
        <f t="shared" si="164"/>
        <v/>
      </c>
      <c r="U98" s="58" t="str">
        <f t="shared" si="164"/>
        <v/>
      </c>
      <c r="V98" s="58" t="str">
        <f t="shared" si="164"/>
        <v/>
      </c>
      <c r="W98" s="58" t="str">
        <f t="shared" si="164"/>
        <v/>
      </c>
      <c r="X98" s="58" t="str">
        <f t="shared" si="164"/>
        <v/>
      </c>
      <c r="Y98" s="58" t="str">
        <f t="shared" si="164"/>
        <v/>
      </c>
      <c r="Z98" s="58" t="str">
        <f t="shared" si="164"/>
        <v/>
      </c>
      <c r="AA98" s="58" t="str">
        <f t="shared" si="164"/>
        <v/>
      </c>
      <c r="AB98" s="68">
        <f t="shared" si="127"/>
        <v>0</v>
      </c>
      <c r="AC98" s="58">
        <f t="shared" ca="1" si="128"/>
        <v>4</v>
      </c>
      <c r="AD98" s="134">
        <f t="shared" ca="1" si="148"/>
        <v>170.77127659574467</v>
      </c>
      <c r="AE98" s="130">
        <f t="shared" ca="1" si="148"/>
        <v>170.77127659574467</v>
      </c>
      <c r="AF98" s="130">
        <f t="shared" ca="1" si="148"/>
        <v>170.77127659574467</v>
      </c>
      <c r="AG98" s="130">
        <f t="shared" ca="1" si="148"/>
        <v>170.77127659574467</v>
      </c>
      <c r="AH98" s="135">
        <f t="shared" ca="1" si="148"/>
        <v>170.77127659574467</v>
      </c>
      <c r="AI98" s="122">
        <f t="shared" si="129"/>
        <v>-25</v>
      </c>
      <c r="AJ98" s="16">
        <v>39</v>
      </c>
      <c r="AK98" s="16">
        <f t="shared" si="130"/>
        <v>14</v>
      </c>
      <c r="AL98" s="122">
        <f t="shared" si="131"/>
        <v>0</v>
      </c>
      <c r="AM98" s="122">
        <f t="shared" si="132"/>
        <v>0</v>
      </c>
      <c r="AN98" s="122">
        <f t="shared" si="133"/>
        <v>0</v>
      </c>
      <c r="AO98" s="122">
        <f t="shared" si="134"/>
        <v>0</v>
      </c>
      <c r="AP98" s="122">
        <f t="shared" si="135"/>
        <v>0</v>
      </c>
      <c r="AQ98" s="122">
        <f t="shared" si="136"/>
        <v>0</v>
      </c>
      <c r="AR98" s="122">
        <f t="shared" si="137"/>
        <v>0</v>
      </c>
      <c r="AS98" s="122">
        <f t="shared" si="138"/>
        <v>0</v>
      </c>
      <c r="AT98" s="122">
        <f t="shared" si="139"/>
        <v>0</v>
      </c>
      <c r="AU98" s="122">
        <f t="shared" si="140"/>
        <v>0</v>
      </c>
      <c r="AV98" s="59">
        <f t="shared" ca="1" si="141"/>
        <v>170.77127659574467</v>
      </c>
      <c r="AW98" s="16">
        <f>IF(AND('User Input'!$G$6=1,OR(HOUR(Model!BK98)=8,HOUR(Model!BK98)=9)),10,IF(AND('User Input'!$G$6=2,HOUR(Model!BK98)=6),10,0))</f>
        <v>10</v>
      </c>
      <c r="AX98" s="69">
        <f>IF('User Input'!$G$11=4,(Model!DA98-Model!$DA$4)*50,0)+IF('User Input'!$G$11=3,(Model!CV98-Model!$CV$4)*50,0)+IF('User Input'!$G$11=2,(Model!CW98-Model!$CW$4)*50,0)+IF('User Input'!$G$11=1,(Model!CX98-Model!$CX$4)*-25+(Model!CY98-Model!$CY$4)*-25,0)</f>
        <v>160.77127659574467</v>
      </c>
      <c r="AY98" s="16">
        <f>IF(AND('User Input'!$G$19=0,Model!BG98="M"),-1000,0)+IF(AND('User Input'!$G$20=0,Model!BG98="T"),-1000,0)+IF(AND('User Input'!$G$21=0,OR(Model!BG98="W",BH98="W")),-1000,0)+IF(AND('User Input'!$G$22=0,OR(Model!BG98="R",BH98="R")),-1000,0)</f>
        <v>0</v>
      </c>
      <c r="AZ98" s="16">
        <f ca="1">IF('User Input'!$G$26="NA",0,OFFSET(Model!BN98,1,'User Input'!$G$26)*50)</f>
        <v>0</v>
      </c>
      <c r="BA98" s="16">
        <f ca="1">IF('User Input'!$G$27="NA",0,OFFSET(Model!BN98,1,'User Input'!$G$27)*50)</f>
        <v>0</v>
      </c>
      <c r="BB98" s="14" t="s">
        <v>990</v>
      </c>
      <c r="BC98" s="14" t="s">
        <v>82</v>
      </c>
      <c r="BD98" s="14">
        <f>VLOOKUP(BB98,Size!$A$1:$D$397,4,TRUE)</f>
        <v>39</v>
      </c>
      <c r="BE98" s="14" t="s">
        <v>991</v>
      </c>
      <c r="BF98" s="14">
        <f t="shared" si="159"/>
        <v>1</v>
      </c>
      <c r="BG98" s="15" t="str">
        <f t="shared" si="160"/>
        <v>T</v>
      </c>
      <c r="BH98" s="15" t="str">
        <f t="shared" si="161"/>
        <v/>
      </c>
      <c r="BI98" s="14" t="s">
        <v>970</v>
      </c>
      <c r="BJ98" s="14">
        <f t="shared" si="162"/>
        <v>5</v>
      </c>
      <c r="BK98" s="123" t="str">
        <f t="shared" si="149"/>
        <v>6:00</v>
      </c>
      <c r="BL98" s="14" t="str">
        <f t="shared" si="150"/>
        <v>9:00</v>
      </c>
      <c r="BM98" s="14" t="s">
        <v>988</v>
      </c>
      <c r="BN98" s="14" t="s">
        <v>989</v>
      </c>
      <c r="BO98" s="16">
        <f t="shared" si="142"/>
        <v>20</v>
      </c>
      <c r="BP98" s="16">
        <f t="shared" si="143"/>
        <v>0</v>
      </c>
      <c r="BQ98" s="58">
        <f t="shared" si="144"/>
        <v>5</v>
      </c>
      <c r="BR98" s="16">
        <f t="shared" si="145"/>
        <v>5</v>
      </c>
      <c r="BS98" s="16">
        <f t="shared" si="151"/>
        <v>25</v>
      </c>
      <c r="BT98" s="16">
        <f t="shared" si="152"/>
        <v>0</v>
      </c>
      <c r="BU98" s="14">
        <v>0</v>
      </c>
      <c r="BV98" s="14">
        <v>0</v>
      </c>
      <c r="BW98" s="14">
        <v>0</v>
      </c>
      <c r="BX98" s="14">
        <v>0</v>
      </c>
      <c r="BY98" s="14">
        <v>1</v>
      </c>
      <c r="BZ98" s="14">
        <v>0</v>
      </c>
      <c r="CA98" s="14">
        <v>0</v>
      </c>
      <c r="CB98" s="14">
        <v>0</v>
      </c>
      <c r="CC98" s="14">
        <v>0</v>
      </c>
      <c r="CD98" s="14">
        <v>0</v>
      </c>
      <c r="CE98" s="14">
        <v>0</v>
      </c>
      <c r="CF98" s="14">
        <v>0</v>
      </c>
      <c r="CG98" s="14">
        <v>0</v>
      </c>
      <c r="CH98" s="14">
        <v>0</v>
      </c>
      <c r="CI98" s="14">
        <v>0</v>
      </c>
      <c r="CJ98" s="14">
        <v>1</v>
      </c>
      <c r="CK98" s="14">
        <v>1</v>
      </c>
      <c r="CL98" s="14">
        <v>0</v>
      </c>
      <c r="CM98" s="14">
        <v>0</v>
      </c>
      <c r="CN98" s="14">
        <v>0</v>
      </c>
      <c r="CO98" s="14">
        <v>0</v>
      </c>
      <c r="CP98" s="14">
        <v>1</v>
      </c>
      <c r="CQ98" s="14">
        <v>1</v>
      </c>
      <c r="CS98" s="50"/>
      <c r="CT98" s="50"/>
      <c r="CU98" s="50"/>
      <c r="CV98" s="50"/>
      <c r="CW98" s="50"/>
      <c r="CX98" s="50"/>
      <c r="CY98" s="50"/>
      <c r="CZ98" s="50"/>
      <c r="DA98" s="50"/>
    </row>
    <row r="99" spans="1:105" s="16" customFormat="1" x14ac:dyDescent="0.25">
      <c r="A99" s="16">
        <v>93</v>
      </c>
      <c r="B99" s="59">
        <f t="shared" si="153"/>
        <v>4</v>
      </c>
      <c r="C99" s="59" t="str">
        <f t="shared" si="146"/>
        <v/>
      </c>
      <c r="D99" s="66">
        <v>0</v>
      </c>
      <c r="E99" s="65">
        <f t="shared" si="147"/>
        <v>0</v>
      </c>
      <c r="F99" s="58">
        <f t="shared" si="154"/>
        <v>0</v>
      </c>
      <c r="G99" s="58">
        <f t="shared" si="126"/>
        <v>0</v>
      </c>
      <c r="H99" s="58" t="str">
        <f t="shared" si="163"/>
        <v/>
      </c>
      <c r="I99" s="58" t="str">
        <f t="shared" si="163"/>
        <v/>
      </c>
      <c r="J99" s="58" t="str">
        <f t="shared" si="163"/>
        <v/>
      </c>
      <c r="K99" s="58" t="str">
        <f t="shared" si="163"/>
        <v/>
      </c>
      <c r="L99" s="58" t="str">
        <f t="shared" si="163"/>
        <v/>
      </c>
      <c r="M99" s="58" t="str">
        <f t="shared" si="163"/>
        <v/>
      </c>
      <c r="N99" s="58" t="str">
        <f t="shared" si="163"/>
        <v/>
      </c>
      <c r="O99" s="58" t="str">
        <f t="shared" si="163"/>
        <v/>
      </c>
      <c r="P99" s="58" t="str">
        <f t="shared" si="163"/>
        <v/>
      </c>
      <c r="Q99" s="58" t="str">
        <f t="shared" si="163"/>
        <v/>
      </c>
      <c r="R99" s="58" t="str">
        <f t="shared" si="164"/>
        <v/>
      </c>
      <c r="S99" s="58" t="str">
        <f t="shared" si="164"/>
        <v/>
      </c>
      <c r="T99" s="58" t="str">
        <f t="shared" si="164"/>
        <v/>
      </c>
      <c r="U99" s="58" t="str">
        <f t="shared" si="164"/>
        <v/>
      </c>
      <c r="V99" s="58" t="str">
        <f t="shared" si="164"/>
        <v/>
      </c>
      <c r="W99" s="58" t="str">
        <f t="shared" si="164"/>
        <v/>
      </c>
      <c r="X99" s="58" t="str">
        <f t="shared" si="164"/>
        <v/>
      </c>
      <c r="Y99" s="58" t="str">
        <f t="shared" si="164"/>
        <v/>
      </c>
      <c r="Z99" s="58" t="str">
        <f t="shared" si="164"/>
        <v/>
      </c>
      <c r="AA99" s="58" t="str">
        <f t="shared" si="164"/>
        <v/>
      </c>
      <c r="AB99" s="68">
        <f t="shared" si="127"/>
        <v>0</v>
      </c>
      <c r="AC99" s="58">
        <f t="shared" ca="1" si="128"/>
        <v>113</v>
      </c>
      <c r="AD99" s="134">
        <f t="shared" ca="1" si="148"/>
        <v>3.2712765957446814</v>
      </c>
      <c r="AE99" s="130">
        <f t="shared" ca="1" si="148"/>
        <v>3.2712765957446814</v>
      </c>
      <c r="AF99" s="130">
        <f t="shared" ca="1" si="148"/>
        <v>3.2712765957446814</v>
      </c>
      <c r="AG99" s="130">
        <f t="shared" ca="1" si="148"/>
        <v>3.2712765957446814</v>
      </c>
      <c r="AH99" s="135">
        <f t="shared" ca="1" si="148"/>
        <v>3.2712765957446814</v>
      </c>
      <c r="AI99" s="122">
        <f t="shared" si="129"/>
        <v>-23</v>
      </c>
      <c r="AJ99" s="16">
        <v>37</v>
      </c>
      <c r="AK99" s="16">
        <f t="shared" si="130"/>
        <v>14</v>
      </c>
      <c r="AL99" s="122">
        <f t="shared" si="131"/>
        <v>0</v>
      </c>
      <c r="AM99" s="122">
        <f t="shared" si="132"/>
        <v>0</v>
      </c>
      <c r="AN99" s="122">
        <f t="shared" si="133"/>
        <v>0</v>
      </c>
      <c r="AO99" s="122">
        <f t="shared" si="134"/>
        <v>0</v>
      </c>
      <c r="AP99" s="122">
        <f t="shared" si="135"/>
        <v>0</v>
      </c>
      <c r="AQ99" s="122">
        <f t="shared" si="136"/>
        <v>0</v>
      </c>
      <c r="AR99" s="122">
        <f t="shared" si="137"/>
        <v>0</v>
      </c>
      <c r="AS99" s="122">
        <f t="shared" si="138"/>
        <v>0</v>
      </c>
      <c r="AT99" s="122">
        <f t="shared" si="139"/>
        <v>0</v>
      </c>
      <c r="AU99" s="122">
        <f t="shared" si="140"/>
        <v>0</v>
      </c>
      <c r="AV99" s="59">
        <f t="shared" ca="1" si="141"/>
        <v>3.2712765957446814</v>
      </c>
      <c r="AW99" s="16">
        <f>IF(AND('User Input'!$G$6=1,OR(HOUR(Model!BK99)=8,HOUR(Model!BK99)=9)),10,IF(AND('User Input'!$G$6=2,HOUR(Model!BK99)=6),10,0))</f>
        <v>10</v>
      </c>
      <c r="AX99" s="69">
        <f>IF('User Input'!$G$11=4,(Model!DA99-Model!$DA$4)*50,0)+IF('User Input'!$G$11=3,(Model!CV99-Model!$CV$4)*50,0)+IF('User Input'!$G$11=2,(Model!CW99-Model!$CW$4)*50,0)+IF('User Input'!$G$11=1,(Model!CX99-Model!$CX$4)*-25+(Model!CY99-Model!$CY$4)*-25,0)</f>
        <v>-6.7287234042553186</v>
      </c>
      <c r="AY99" s="16">
        <f>IF(AND('User Input'!$G$19=0,Model!BG99="M"),-1000,0)+IF(AND('User Input'!$G$20=0,Model!BG99="T"),-1000,0)+IF(AND('User Input'!$G$21=0,OR(Model!BG99="W",BH99="W")),-1000,0)+IF(AND('User Input'!$G$22=0,OR(Model!BG99="R",BH99="R")),-1000,0)</f>
        <v>0</v>
      </c>
      <c r="AZ99" s="16">
        <f ca="1">IF('User Input'!$G$26="NA",0,OFFSET(Model!BN99,1,'User Input'!$G$26)*50)</f>
        <v>0</v>
      </c>
      <c r="BA99" s="16">
        <f ca="1">IF('User Input'!$G$27="NA",0,OFFSET(Model!BN99,1,'User Input'!$G$27)*50)</f>
        <v>0</v>
      </c>
      <c r="BB99" s="14" t="s">
        <v>792</v>
      </c>
      <c r="BC99" s="14" t="s">
        <v>84</v>
      </c>
      <c r="BD99" s="14">
        <f>VLOOKUP(BB99,Size!$A$1:$D$397,4,TRUE)</f>
        <v>37</v>
      </c>
      <c r="BE99" s="14" t="s">
        <v>991</v>
      </c>
      <c r="BF99" s="14">
        <f t="shared" si="159"/>
        <v>1</v>
      </c>
      <c r="BG99" s="15" t="str">
        <f t="shared" si="160"/>
        <v>T</v>
      </c>
      <c r="BH99" s="15" t="str">
        <f t="shared" si="161"/>
        <v/>
      </c>
      <c r="BI99" s="14" t="s">
        <v>970</v>
      </c>
      <c r="BJ99" s="14">
        <f t="shared" si="162"/>
        <v>5</v>
      </c>
      <c r="BK99" s="123" t="str">
        <f t="shared" si="149"/>
        <v>6:00</v>
      </c>
      <c r="BL99" s="14" t="str">
        <f t="shared" si="150"/>
        <v>9:00</v>
      </c>
      <c r="BM99" s="14" t="s">
        <v>787</v>
      </c>
      <c r="BN99" s="14" t="s">
        <v>793</v>
      </c>
      <c r="BO99" s="16">
        <f t="shared" si="142"/>
        <v>20</v>
      </c>
      <c r="BP99" s="16">
        <f t="shared" si="143"/>
        <v>0</v>
      </c>
      <c r="BQ99" s="58">
        <f t="shared" si="144"/>
        <v>5</v>
      </c>
      <c r="BR99" s="16">
        <f t="shared" si="145"/>
        <v>5</v>
      </c>
      <c r="BS99" s="16">
        <f t="shared" si="151"/>
        <v>25</v>
      </c>
      <c r="BT99" s="16">
        <f t="shared" si="152"/>
        <v>0</v>
      </c>
      <c r="BU99" s="14">
        <v>0</v>
      </c>
      <c r="BV99" s="14">
        <v>0</v>
      </c>
      <c r="BW99" s="14">
        <v>1</v>
      </c>
      <c r="BX99" s="14">
        <v>0</v>
      </c>
      <c r="BY99" s="14">
        <v>1</v>
      </c>
      <c r="BZ99" s="14">
        <v>0</v>
      </c>
      <c r="CA99" s="14">
        <v>0</v>
      </c>
      <c r="CB99" s="14">
        <v>0</v>
      </c>
      <c r="CC99" s="14">
        <v>0</v>
      </c>
      <c r="CD99" s="14">
        <v>0</v>
      </c>
      <c r="CE99" s="14">
        <v>1</v>
      </c>
      <c r="CF99" s="14">
        <v>0</v>
      </c>
      <c r="CG99" s="14">
        <v>0</v>
      </c>
      <c r="CH99" s="14">
        <v>0</v>
      </c>
      <c r="CI99" s="14">
        <v>0</v>
      </c>
      <c r="CJ99" s="14">
        <v>0</v>
      </c>
      <c r="CK99" s="14">
        <v>1</v>
      </c>
      <c r="CL99" s="14">
        <v>1</v>
      </c>
      <c r="CM99" s="14">
        <v>0</v>
      </c>
      <c r="CN99" s="14">
        <v>0</v>
      </c>
      <c r="CO99" s="14">
        <v>0</v>
      </c>
      <c r="CP99" s="14">
        <v>0</v>
      </c>
      <c r="CQ99" s="14">
        <v>1</v>
      </c>
      <c r="CR99" s="17"/>
      <c r="CS99" s="51">
        <v>3.3</v>
      </c>
      <c r="CT99" s="51">
        <v>5.8</v>
      </c>
      <c r="CU99" s="51">
        <v>5.4</v>
      </c>
      <c r="CV99" s="51">
        <v>5.3</v>
      </c>
      <c r="CW99" s="51">
        <v>5.4</v>
      </c>
      <c r="CX99" s="51">
        <v>5.5</v>
      </c>
      <c r="CY99" s="51">
        <v>1.2</v>
      </c>
      <c r="CZ99" s="51">
        <v>5.3</v>
      </c>
      <c r="DA99" s="51">
        <v>5.2</v>
      </c>
    </row>
    <row r="100" spans="1:105" s="16" customFormat="1" x14ac:dyDescent="0.25">
      <c r="A100" s="16">
        <v>94</v>
      </c>
      <c r="B100" s="59">
        <f t="shared" si="153"/>
        <v>4</v>
      </c>
      <c r="C100" s="59" t="str">
        <f t="shared" si="146"/>
        <v/>
      </c>
      <c r="D100" s="66">
        <v>0</v>
      </c>
      <c r="E100" s="65">
        <f t="shared" si="147"/>
        <v>0</v>
      </c>
      <c r="F100" s="58">
        <f t="shared" si="154"/>
        <v>0</v>
      </c>
      <c r="G100" s="58">
        <f t="shared" si="126"/>
        <v>0</v>
      </c>
      <c r="H100" s="58" t="str">
        <f t="shared" si="163"/>
        <v/>
      </c>
      <c r="I100" s="58" t="str">
        <f t="shared" si="163"/>
        <v/>
      </c>
      <c r="J100" s="58" t="str">
        <f t="shared" si="163"/>
        <v/>
      </c>
      <c r="K100" s="58" t="str">
        <f t="shared" si="163"/>
        <v/>
      </c>
      <c r="L100" s="58" t="str">
        <f t="shared" si="163"/>
        <v/>
      </c>
      <c r="M100" s="58" t="str">
        <f t="shared" si="163"/>
        <v/>
      </c>
      <c r="N100" s="58" t="str">
        <f t="shared" si="163"/>
        <v/>
      </c>
      <c r="O100" s="58" t="str">
        <f t="shared" si="163"/>
        <v/>
      </c>
      <c r="P100" s="58" t="str">
        <f t="shared" si="163"/>
        <v/>
      </c>
      <c r="Q100" s="58" t="str">
        <f t="shared" si="163"/>
        <v/>
      </c>
      <c r="R100" s="58" t="str">
        <f t="shared" si="164"/>
        <v/>
      </c>
      <c r="S100" s="58" t="str">
        <f t="shared" si="164"/>
        <v/>
      </c>
      <c r="T100" s="58" t="str">
        <f t="shared" si="164"/>
        <v/>
      </c>
      <c r="U100" s="58" t="str">
        <f t="shared" si="164"/>
        <v/>
      </c>
      <c r="V100" s="58" t="str">
        <f t="shared" si="164"/>
        <v/>
      </c>
      <c r="W100" s="58" t="str">
        <f t="shared" si="164"/>
        <v/>
      </c>
      <c r="X100" s="58" t="str">
        <f t="shared" si="164"/>
        <v/>
      </c>
      <c r="Y100" s="58" t="str">
        <f t="shared" si="164"/>
        <v/>
      </c>
      <c r="Z100" s="58" t="str">
        <f t="shared" si="164"/>
        <v/>
      </c>
      <c r="AA100" s="58" t="str">
        <f t="shared" si="164"/>
        <v/>
      </c>
      <c r="AB100" s="68">
        <f t="shared" si="127"/>
        <v>0</v>
      </c>
      <c r="AC100" s="58">
        <f t="shared" ca="1" si="128"/>
        <v>4</v>
      </c>
      <c r="AD100" s="134">
        <f t="shared" ca="1" si="148"/>
        <v>170.77127659574467</v>
      </c>
      <c r="AE100" s="130">
        <f t="shared" ca="1" si="148"/>
        <v>170.77127659574467</v>
      </c>
      <c r="AF100" s="130">
        <f t="shared" ca="1" si="148"/>
        <v>170.77127659574467</v>
      </c>
      <c r="AG100" s="130">
        <f t="shared" ca="1" si="148"/>
        <v>170.77127659574467</v>
      </c>
      <c r="AH100" s="135">
        <f t="shared" ca="1" si="148"/>
        <v>170.77127659574467</v>
      </c>
      <c r="AI100" s="122">
        <f t="shared" si="129"/>
        <v>-35</v>
      </c>
      <c r="AJ100" s="16">
        <v>49</v>
      </c>
      <c r="AK100" s="16">
        <f t="shared" si="130"/>
        <v>14</v>
      </c>
      <c r="AL100" s="122">
        <f t="shared" si="131"/>
        <v>0</v>
      </c>
      <c r="AM100" s="122">
        <f t="shared" si="132"/>
        <v>0</v>
      </c>
      <c r="AN100" s="122">
        <f t="shared" si="133"/>
        <v>0</v>
      </c>
      <c r="AO100" s="122">
        <f t="shared" si="134"/>
        <v>0</v>
      </c>
      <c r="AP100" s="122">
        <f t="shared" si="135"/>
        <v>0</v>
      </c>
      <c r="AQ100" s="122">
        <f t="shared" si="136"/>
        <v>0</v>
      </c>
      <c r="AR100" s="122">
        <f t="shared" si="137"/>
        <v>0</v>
      </c>
      <c r="AS100" s="122">
        <f t="shared" si="138"/>
        <v>0</v>
      </c>
      <c r="AT100" s="122">
        <f t="shared" si="139"/>
        <v>0</v>
      </c>
      <c r="AU100" s="122">
        <f t="shared" si="140"/>
        <v>0</v>
      </c>
      <c r="AV100" s="59">
        <f t="shared" ca="1" si="141"/>
        <v>170.77127659574467</v>
      </c>
      <c r="AW100" s="16">
        <f>IF(AND('User Input'!$G$6=1,OR(HOUR(Model!BK100)=8,HOUR(Model!BK100)=9)),10,IF(AND('User Input'!$G$6=2,HOUR(Model!BK100)=6),10,0))</f>
        <v>10</v>
      </c>
      <c r="AX100" s="69">
        <f>IF('User Input'!$G$11=4,(Model!DA100-Model!$DA$4)*50,0)+IF('User Input'!$G$11=3,(Model!CV100-Model!$CV$4)*50,0)+IF('User Input'!$G$11=2,(Model!CW100-Model!$CW$4)*50,0)+IF('User Input'!$G$11=1,(Model!CX100-Model!$CX$4)*-25+(Model!CY100-Model!$CY$4)*-25,0)</f>
        <v>160.77127659574467</v>
      </c>
      <c r="AY100" s="16">
        <f>IF(AND('User Input'!$G$19=0,Model!BG100="M"),-1000,0)+IF(AND('User Input'!$G$20=0,Model!BG100="T"),-1000,0)+IF(AND('User Input'!$G$21=0,OR(Model!BG100="W",BH100="W")),-1000,0)+IF(AND('User Input'!$G$22=0,OR(Model!BG100="R",BH100="R")),-1000,0)</f>
        <v>0</v>
      </c>
      <c r="AZ100" s="16">
        <f ca="1">IF('User Input'!$G$26="NA",0,OFFSET(Model!BN100,1,'User Input'!$G$26)*50)</f>
        <v>0</v>
      </c>
      <c r="BA100" s="16">
        <f ca="1">IF('User Input'!$G$27="NA",0,OFFSET(Model!BN100,1,'User Input'!$G$27)*50)</f>
        <v>0</v>
      </c>
      <c r="BB100" s="14" t="s">
        <v>901</v>
      </c>
      <c r="BC100" s="14" t="s">
        <v>91</v>
      </c>
      <c r="BD100" s="14">
        <f>VLOOKUP(BB100,Size!$A$1:$D$397,4,TRUE)</f>
        <v>49</v>
      </c>
      <c r="BE100" s="14" t="s">
        <v>991</v>
      </c>
      <c r="BF100" s="14">
        <f t="shared" si="159"/>
        <v>1</v>
      </c>
      <c r="BG100" s="15" t="str">
        <f t="shared" si="160"/>
        <v>T</v>
      </c>
      <c r="BH100" s="15" t="str">
        <f t="shared" si="161"/>
        <v/>
      </c>
      <c r="BI100" s="14" t="s">
        <v>970</v>
      </c>
      <c r="BJ100" s="14">
        <f t="shared" si="162"/>
        <v>5</v>
      </c>
      <c r="BK100" s="123" t="str">
        <f t="shared" si="149"/>
        <v>6:00</v>
      </c>
      <c r="BL100" s="14" t="str">
        <f t="shared" si="150"/>
        <v>9:00</v>
      </c>
      <c r="BM100" s="14" t="s">
        <v>902</v>
      </c>
      <c r="BN100" s="14" t="s">
        <v>903</v>
      </c>
      <c r="BO100" s="16">
        <f t="shared" si="142"/>
        <v>20</v>
      </c>
      <c r="BP100" s="16">
        <f t="shared" si="143"/>
        <v>0</v>
      </c>
      <c r="BQ100" s="58">
        <f t="shared" si="144"/>
        <v>5</v>
      </c>
      <c r="BR100" s="16">
        <f t="shared" si="145"/>
        <v>5</v>
      </c>
      <c r="BS100" s="16">
        <f t="shared" si="151"/>
        <v>25</v>
      </c>
      <c r="BT100" s="16">
        <f t="shared" si="152"/>
        <v>0</v>
      </c>
      <c r="BU100" s="14">
        <v>0</v>
      </c>
      <c r="BV100" s="14">
        <v>0</v>
      </c>
      <c r="BW100" s="14">
        <v>0</v>
      </c>
      <c r="BX100" s="14">
        <v>0</v>
      </c>
      <c r="BY100" s="14">
        <v>1</v>
      </c>
      <c r="BZ100" s="14">
        <v>0</v>
      </c>
      <c r="CA100" s="14">
        <v>0</v>
      </c>
      <c r="CB100" s="14">
        <v>0</v>
      </c>
      <c r="CC100" s="14">
        <v>0</v>
      </c>
      <c r="CD100" s="14">
        <v>0</v>
      </c>
      <c r="CE100" s="14">
        <v>0</v>
      </c>
      <c r="CF100" s="14">
        <v>0</v>
      </c>
      <c r="CG100" s="14">
        <v>0</v>
      </c>
      <c r="CH100" s="14">
        <v>0</v>
      </c>
      <c r="CI100" s="14">
        <v>0</v>
      </c>
      <c r="CJ100" s="14">
        <v>0</v>
      </c>
      <c r="CK100" s="14">
        <v>0</v>
      </c>
      <c r="CL100" s="14">
        <v>1</v>
      </c>
      <c r="CM100" s="14">
        <v>0</v>
      </c>
      <c r="CN100" s="14">
        <v>0</v>
      </c>
      <c r="CO100" s="14">
        <v>0</v>
      </c>
      <c r="CP100" s="14">
        <v>0</v>
      </c>
      <c r="CQ100" s="14">
        <v>1</v>
      </c>
      <c r="CS100" s="50"/>
      <c r="CT100" s="50"/>
      <c r="CU100" s="50"/>
      <c r="CV100" s="50"/>
      <c r="CW100" s="50"/>
      <c r="CX100" s="50"/>
      <c r="CY100" s="50"/>
      <c r="CZ100" s="50"/>
      <c r="DA100" s="50"/>
    </row>
    <row r="101" spans="1:105" s="16" customFormat="1" ht="30" x14ac:dyDescent="0.25">
      <c r="A101" s="16">
        <v>95</v>
      </c>
      <c r="B101" s="59">
        <f t="shared" si="153"/>
        <v>4</v>
      </c>
      <c r="C101" s="59" t="str">
        <f t="shared" si="146"/>
        <v/>
      </c>
      <c r="D101" s="66">
        <v>0</v>
      </c>
      <c r="E101" s="65">
        <f t="shared" si="147"/>
        <v>0</v>
      </c>
      <c r="F101" s="58">
        <f t="shared" si="154"/>
        <v>0</v>
      </c>
      <c r="G101" s="58">
        <f t="shared" si="126"/>
        <v>0</v>
      </c>
      <c r="H101" s="58" t="str">
        <f t="shared" si="163"/>
        <v/>
      </c>
      <c r="I101" s="58" t="str">
        <f t="shared" si="163"/>
        <v/>
      </c>
      <c r="J101" s="58" t="str">
        <f t="shared" si="163"/>
        <v/>
      </c>
      <c r="K101" s="58" t="str">
        <f t="shared" si="163"/>
        <v/>
      </c>
      <c r="L101" s="58" t="str">
        <f t="shared" si="163"/>
        <v/>
      </c>
      <c r="M101" s="58" t="str">
        <f t="shared" si="163"/>
        <v/>
      </c>
      <c r="N101" s="58" t="str">
        <f t="shared" si="163"/>
        <v/>
      </c>
      <c r="O101" s="58" t="str">
        <f t="shared" si="163"/>
        <v/>
      </c>
      <c r="P101" s="58" t="str">
        <f t="shared" si="163"/>
        <v/>
      </c>
      <c r="Q101" s="58" t="str">
        <f t="shared" si="163"/>
        <v/>
      </c>
      <c r="R101" s="58" t="str">
        <f t="shared" si="164"/>
        <v/>
      </c>
      <c r="S101" s="58" t="str">
        <f t="shared" si="164"/>
        <v/>
      </c>
      <c r="T101" s="58" t="str">
        <f t="shared" si="164"/>
        <v/>
      </c>
      <c r="U101" s="58" t="str">
        <f t="shared" si="164"/>
        <v/>
      </c>
      <c r="V101" s="58" t="str">
        <f t="shared" si="164"/>
        <v/>
      </c>
      <c r="W101" s="58" t="str">
        <f t="shared" si="164"/>
        <v/>
      </c>
      <c r="X101" s="58" t="str">
        <f t="shared" si="164"/>
        <v/>
      </c>
      <c r="Y101" s="58" t="str">
        <f t="shared" si="164"/>
        <v/>
      </c>
      <c r="Z101" s="58" t="str">
        <f t="shared" si="164"/>
        <v/>
      </c>
      <c r="AA101" s="58" t="str">
        <f t="shared" si="164"/>
        <v/>
      </c>
      <c r="AB101" s="68">
        <f t="shared" si="127"/>
        <v>0</v>
      </c>
      <c r="AC101" s="58">
        <f t="shared" ca="1" si="128"/>
        <v>96</v>
      </c>
      <c r="AD101" s="134">
        <f t="shared" ca="1" si="148"/>
        <v>18.271276595744677</v>
      </c>
      <c r="AE101" s="130">
        <f t="shared" ca="1" si="148"/>
        <v>18.271276595744677</v>
      </c>
      <c r="AF101" s="130">
        <f t="shared" ca="1" si="148"/>
        <v>18.271276595744677</v>
      </c>
      <c r="AG101" s="130">
        <f t="shared" ca="1" si="148"/>
        <v>18.271276595744677</v>
      </c>
      <c r="AH101" s="135">
        <f t="shared" ca="1" si="148"/>
        <v>18.271276595744677</v>
      </c>
      <c r="AI101" s="122">
        <f t="shared" si="129"/>
        <v>57.777376641013916</v>
      </c>
      <c r="AJ101" s="16">
        <v>30</v>
      </c>
      <c r="AK101" s="16">
        <f t="shared" si="130"/>
        <v>52</v>
      </c>
      <c r="AL101" s="122">
        <f t="shared" si="131"/>
        <v>35.777376641013916</v>
      </c>
      <c r="AM101" s="122">
        <f t="shared" si="132"/>
        <v>1.2625169760072463</v>
      </c>
      <c r="AN101" s="122">
        <f t="shared" si="133"/>
        <v>0.76505205975553858</v>
      </c>
      <c r="AO101" s="122">
        <f t="shared" si="134"/>
        <v>0.87464916251697966</v>
      </c>
      <c r="AP101" s="122">
        <f t="shared" si="135"/>
        <v>1.7390674513354751</v>
      </c>
      <c r="AQ101" s="122">
        <f t="shared" si="136"/>
        <v>0.63033046627432243</v>
      </c>
      <c r="AR101" s="122">
        <f t="shared" si="137"/>
        <v>0</v>
      </c>
      <c r="AS101" s="122">
        <f t="shared" si="138"/>
        <v>0.24789497510185537</v>
      </c>
      <c r="AT101" s="122">
        <f t="shared" si="139"/>
        <v>0.89362833861476865</v>
      </c>
      <c r="AU101" s="122">
        <f t="shared" si="140"/>
        <v>0.27896106835671935</v>
      </c>
      <c r="AV101" s="59">
        <f t="shared" ca="1" si="141"/>
        <v>18.271276595744677</v>
      </c>
      <c r="AW101" s="16">
        <f>IF(AND('User Input'!$G$6=1,OR(HOUR(Model!BK101)=8,HOUR(Model!BK101)=9)),10,IF(AND('User Input'!$G$6=2,HOUR(Model!BK101)=6),10,0))</f>
        <v>0</v>
      </c>
      <c r="AX101" s="69">
        <f>IF('User Input'!$G$11=4,(Model!DA101-Model!$DA$4)*50,0)+IF('User Input'!$G$11=3,(Model!CV101-Model!$CV$4)*50,0)+IF('User Input'!$G$11=2,(Model!CW101-Model!$CW$4)*50,0)+IF('User Input'!$G$11=1,(Model!CX101-Model!$CX$4)*-25+(Model!CY101-Model!$CY$4)*-25,0)</f>
        <v>18.271276595744677</v>
      </c>
      <c r="AY101" s="16">
        <f>IF(AND('User Input'!$G$19=0,Model!BG101="M"),-1000,0)+IF(AND('User Input'!$G$20=0,Model!BG101="T"),-1000,0)+IF(AND('User Input'!$G$21=0,OR(Model!BG101="W",BH101="W")),-1000,0)+IF(AND('User Input'!$G$22=0,OR(Model!BG101="R",BH101="R")),-1000,0)</f>
        <v>0</v>
      </c>
      <c r="AZ101" s="16">
        <f ca="1">IF('User Input'!$G$26="NA",0,OFFSET(Model!BN101,1,'User Input'!$G$26)*50)</f>
        <v>0</v>
      </c>
      <c r="BA101" s="16">
        <f ca="1">IF('User Input'!$G$27="NA",0,OFFSET(Model!BN101,1,'User Input'!$G$27)*50)</f>
        <v>0</v>
      </c>
      <c r="BB101" s="14" t="s">
        <v>1022</v>
      </c>
      <c r="BC101" s="14" t="s">
        <v>92</v>
      </c>
      <c r="BD101" s="14">
        <f>VLOOKUP(BB101,Size!$A$1:$D$397,4,TRUE)</f>
        <v>30</v>
      </c>
      <c r="BE101" s="14" t="s">
        <v>982</v>
      </c>
      <c r="BF101" s="14">
        <f t="shared" si="159"/>
        <v>2</v>
      </c>
      <c r="BG101" s="15" t="str">
        <f t="shared" si="160"/>
        <v>T</v>
      </c>
      <c r="BH101" s="15" t="str">
        <f t="shared" si="161"/>
        <v>R</v>
      </c>
      <c r="BI101" s="14" t="s">
        <v>1023</v>
      </c>
      <c r="BJ101" s="14">
        <f t="shared" si="162"/>
        <v>5</v>
      </c>
      <c r="BK101" s="123" t="str">
        <f t="shared" si="149"/>
        <v>3:00</v>
      </c>
      <c r="BL101" s="14" t="str">
        <f t="shared" si="150"/>
        <v>4:20</v>
      </c>
      <c r="BM101" s="14" t="s">
        <v>1024</v>
      </c>
      <c r="BN101" s="14" t="s">
        <v>1025</v>
      </c>
      <c r="BO101" s="16">
        <f t="shared" si="142"/>
        <v>20</v>
      </c>
      <c r="BP101" s="16">
        <f t="shared" si="143"/>
        <v>40</v>
      </c>
      <c r="BQ101" s="58">
        <f t="shared" si="144"/>
        <v>4</v>
      </c>
      <c r="BR101" s="16">
        <f t="shared" si="145"/>
        <v>4</v>
      </c>
      <c r="BS101" s="16">
        <f t="shared" si="151"/>
        <v>24</v>
      </c>
      <c r="BT101" s="16">
        <f t="shared" si="152"/>
        <v>44</v>
      </c>
      <c r="BU101" s="14">
        <v>0</v>
      </c>
      <c r="BV101" s="14">
        <v>0</v>
      </c>
      <c r="BW101" s="14">
        <v>0</v>
      </c>
      <c r="BX101" s="14">
        <v>0</v>
      </c>
      <c r="BY101" s="14">
        <v>0</v>
      </c>
      <c r="BZ101" s="14">
        <v>0</v>
      </c>
      <c r="CA101" s="14">
        <v>0</v>
      </c>
      <c r="CB101" s="14">
        <v>0</v>
      </c>
      <c r="CC101" s="14">
        <v>0</v>
      </c>
      <c r="CD101" s="14">
        <v>0</v>
      </c>
      <c r="CE101" s="14">
        <v>0</v>
      </c>
      <c r="CF101" s="14">
        <v>0</v>
      </c>
      <c r="CG101" s="14">
        <v>0</v>
      </c>
      <c r="CH101" s="14">
        <v>0</v>
      </c>
      <c r="CI101" s="14">
        <v>0</v>
      </c>
      <c r="CJ101" s="14">
        <v>0</v>
      </c>
      <c r="CK101" s="14">
        <v>0</v>
      </c>
      <c r="CL101" s="14">
        <v>0</v>
      </c>
      <c r="CM101" s="14">
        <v>0</v>
      </c>
      <c r="CN101" s="14">
        <v>0</v>
      </c>
      <c r="CO101" s="14">
        <v>0</v>
      </c>
      <c r="CP101" s="14">
        <v>0</v>
      </c>
      <c r="CQ101" s="14">
        <v>0</v>
      </c>
      <c r="CS101" s="50">
        <v>3.8</v>
      </c>
      <c r="CT101" s="50">
        <v>6.6</v>
      </c>
      <c r="CU101" s="50">
        <v>6.4</v>
      </c>
      <c r="CV101" s="50">
        <v>6.2</v>
      </c>
      <c r="CW101" s="50">
        <v>6.3</v>
      </c>
      <c r="CX101" s="50">
        <v>5.2</v>
      </c>
      <c r="CY101" s="50">
        <v>0.5</v>
      </c>
      <c r="CZ101" s="50">
        <v>6.3</v>
      </c>
      <c r="DA101" s="50">
        <v>6.1</v>
      </c>
    </row>
    <row r="102" spans="1:105" s="16" customFormat="1" ht="30" x14ac:dyDescent="0.25">
      <c r="A102" s="16">
        <v>96</v>
      </c>
      <c r="B102" s="59">
        <f t="shared" si="153"/>
        <v>4</v>
      </c>
      <c r="C102" s="59" t="str">
        <f t="shared" si="146"/>
        <v/>
      </c>
      <c r="D102" s="66">
        <v>0</v>
      </c>
      <c r="E102" s="65">
        <f t="shared" si="147"/>
        <v>0</v>
      </c>
      <c r="F102" s="58">
        <f t="shared" si="154"/>
        <v>0</v>
      </c>
      <c r="G102" s="58">
        <f t="shared" si="126"/>
        <v>0</v>
      </c>
      <c r="H102" s="58" t="str">
        <f t="shared" si="163"/>
        <v/>
      </c>
      <c r="I102" s="58" t="str">
        <f t="shared" si="163"/>
        <v/>
      </c>
      <c r="J102" s="58" t="str">
        <f t="shared" si="163"/>
        <v/>
      </c>
      <c r="K102" s="58" t="str">
        <f t="shared" si="163"/>
        <v/>
      </c>
      <c r="L102" s="58" t="str">
        <f t="shared" si="163"/>
        <v/>
      </c>
      <c r="M102" s="58" t="str">
        <f t="shared" si="163"/>
        <v/>
      </c>
      <c r="N102" s="58" t="str">
        <f t="shared" si="163"/>
        <v/>
      </c>
      <c r="O102" s="58" t="str">
        <f t="shared" si="163"/>
        <v/>
      </c>
      <c r="P102" s="58" t="str">
        <f t="shared" si="163"/>
        <v/>
      </c>
      <c r="Q102" s="58" t="str">
        <f t="shared" si="163"/>
        <v/>
      </c>
      <c r="R102" s="58" t="str">
        <f t="shared" si="164"/>
        <v/>
      </c>
      <c r="S102" s="58" t="str">
        <f t="shared" si="164"/>
        <v/>
      </c>
      <c r="T102" s="58" t="str">
        <f t="shared" si="164"/>
        <v/>
      </c>
      <c r="U102" s="58" t="str">
        <f t="shared" si="164"/>
        <v/>
      </c>
      <c r="V102" s="58" t="str">
        <f t="shared" si="164"/>
        <v/>
      </c>
      <c r="W102" s="58" t="str">
        <f t="shared" si="164"/>
        <v/>
      </c>
      <c r="X102" s="58" t="str">
        <f t="shared" si="164"/>
        <v/>
      </c>
      <c r="Y102" s="58" t="str">
        <f t="shared" si="164"/>
        <v/>
      </c>
      <c r="Z102" s="58" t="str">
        <f t="shared" si="164"/>
        <v/>
      </c>
      <c r="AA102" s="58" t="str">
        <f t="shared" si="164"/>
        <v/>
      </c>
      <c r="AB102" s="68">
        <f t="shared" si="127"/>
        <v>0</v>
      </c>
      <c r="AC102" s="58">
        <f t="shared" ca="1" si="128"/>
        <v>79</v>
      </c>
      <c r="AD102" s="134">
        <f t="shared" ca="1" si="148"/>
        <v>28.271276595744688</v>
      </c>
      <c r="AE102" s="130">
        <f t="shared" ca="1" si="148"/>
        <v>28.271276595744688</v>
      </c>
      <c r="AF102" s="130">
        <f t="shared" ca="1" si="148"/>
        <v>28.271276595744688</v>
      </c>
      <c r="AG102" s="130">
        <f t="shared" ca="1" si="148"/>
        <v>28.271276595744688</v>
      </c>
      <c r="AH102" s="135">
        <f t="shared" ca="1" si="148"/>
        <v>28.271276595744688</v>
      </c>
      <c r="AI102" s="122">
        <f t="shared" si="129"/>
        <v>100.30503621548206</v>
      </c>
      <c r="AJ102" s="16">
        <v>30</v>
      </c>
      <c r="AK102" s="16">
        <f t="shared" si="130"/>
        <v>52</v>
      </c>
      <c r="AL102" s="122">
        <f t="shared" si="131"/>
        <v>78.305036215482062</v>
      </c>
      <c r="AM102" s="122">
        <f t="shared" si="132"/>
        <v>1.2625169760072463</v>
      </c>
      <c r="AN102" s="122">
        <f t="shared" si="133"/>
        <v>1.4182435491172423</v>
      </c>
      <c r="AO102" s="122">
        <f t="shared" si="134"/>
        <v>4.8406066093254871</v>
      </c>
      <c r="AP102" s="122">
        <f t="shared" si="135"/>
        <v>2.673110004526968</v>
      </c>
      <c r="AQ102" s="122">
        <f t="shared" si="136"/>
        <v>0.63033046627432243</v>
      </c>
      <c r="AR102" s="122">
        <f t="shared" si="137"/>
        <v>0</v>
      </c>
      <c r="AS102" s="122">
        <f t="shared" si="138"/>
        <v>2.0925758261656844</v>
      </c>
      <c r="AT102" s="122">
        <f t="shared" si="139"/>
        <v>2.4893730194658414</v>
      </c>
      <c r="AU102" s="122">
        <f t="shared" si="140"/>
        <v>0.71300362154820962</v>
      </c>
      <c r="AV102" s="59">
        <f t="shared" ca="1" si="141"/>
        <v>28.271276595744688</v>
      </c>
      <c r="AW102" s="16">
        <f>IF(AND('User Input'!$G$6=1,OR(HOUR(Model!BK102)=8,HOUR(Model!BK102)=9)),10,IF(AND('User Input'!$G$6=2,HOUR(Model!BK102)=6),10,0))</f>
        <v>0</v>
      </c>
      <c r="AX102" s="69">
        <f>IF('User Input'!$G$11=4,(Model!DA102-Model!$DA$4)*50,0)+IF('User Input'!$G$11=3,(Model!CV102-Model!$CV$4)*50,0)+IF('User Input'!$G$11=2,(Model!CW102-Model!$CW$4)*50,0)+IF('User Input'!$G$11=1,(Model!CX102-Model!$CX$4)*-25+(Model!CY102-Model!$CY$4)*-25,0)</f>
        <v>28.271276595744688</v>
      </c>
      <c r="AY102" s="16">
        <f>IF(AND('User Input'!$G$19=0,Model!BG102="M"),-1000,0)+IF(AND('User Input'!$G$20=0,Model!BG102="T"),-1000,0)+IF(AND('User Input'!$G$21=0,OR(Model!BG102="W",BH102="W")),-1000,0)+IF(AND('User Input'!$G$22=0,OR(Model!BG102="R",BH102="R")),-1000,0)</f>
        <v>0</v>
      </c>
      <c r="AZ102" s="16">
        <f ca="1">IF('User Input'!$G$26="NA",0,OFFSET(Model!BN102,1,'User Input'!$G$26)*50)</f>
        <v>0</v>
      </c>
      <c r="BA102" s="16">
        <f ca="1">IF('User Input'!$G$27="NA",0,OFFSET(Model!BN102,1,'User Input'!$G$27)*50)</f>
        <v>0</v>
      </c>
      <c r="BB102" s="14" t="s">
        <v>1026</v>
      </c>
      <c r="BC102" s="14" t="s">
        <v>92</v>
      </c>
      <c r="BD102" s="14">
        <f>VLOOKUP(BB102,Size!$A$1:$D$397,4,TRUE)</f>
        <v>30</v>
      </c>
      <c r="BE102" s="14" t="s">
        <v>982</v>
      </c>
      <c r="BF102" s="14">
        <f t="shared" si="159"/>
        <v>2</v>
      </c>
      <c r="BG102" s="15" t="str">
        <f t="shared" si="160"/>
        <v>T</v>
      </c>
      <c r="BH102" s="15" t="str">
        <f t="shared" si="161"/>
        <v>R</v>
      </c>
      <c r="BI102" s="14" t="s">
        <v>1023</v>
      </c>
      <c r="BJ102" s="14">
        <f t="shared" si="162"/>
        <v>5</v>
      </c>
      <c r="BK102" s="123" t="str">
        <f t="shared" si="149"/>
        <v>3:00</v>
      </c>
      <c r="BL102" s="14" t="str">
        <f t="shared" si="150"/>
        <v>4:20</v>
      </c>
      <c r="BM102" s="14" t="s">
        <v>1024</v>
      </c>
      <c r="BN102" s="14" t="s">
        <v>1025</v>
      </c>
      <c r="BO102" s="16">
        <f t="shared" si="142"/>
        <v>20</v>
      </c>
      <c r="BP102" s="16">
        <f t="shared" si="143"/>
        <v>40</v>
      </c>
      <c r="BQ102" s="58">
        <f t="shared" si="144"/>
        <v>4</v>
      </c>
      <c r="BR102" s="16">
        <f t="shared" si="145"/>
        <v>4</v>
      </c>
      <c r="BS102" s="16">
        <f t="shared" si="151"/>
        <v>24</v>
      </c>
      <c r="BT102" s="16">
        <f t="shared" si="152"/>
        <v>44</v>
      </c>
      <c r="BU102" s="14">
        <v>0</v>
      </c>
      <c r="BV102" s="14">
        <v>0</v>
      </c>
      <c r="BW102" s="14">
        <v>0</v>
      </c>
      <c r="BX102" s="14">
        <v>0</v>
      </c>
      <c r="BY102" s="14">
        <v>0</v>
      </c>
      <c r="BZ102" s="14">
        <v>0</v>
      </c>
      <c r="CA102" s="14">
        <v>0</v>
      </c>
      <c r="CB102" s="14">
        <v>0</v>
      </c>
      <c r="CC102" s="14">
        <v>0</v>
      </c>
      <c r="CD102" s="14">
        <v>0</v>
      </c>
      <c r="CE102" s="14">
        <v>0</v>
      </c>
      <c r="CF102" s="14">
        <v>0</v>
      </c>
      <c r="CG102" s="14">
        <v>0</v>
      </c>
      <c r="CH102" s="14">
        <v>0</v>
      </c>
      <c r="CI102" s="14">
        <v>0</v>
      </c>
      <c r="CJ102" s="14">
        <v>0</v>
      </c>
      <c r="CK102" s="14">
        <v>0</v>
      </c>
      <c r="CL102" s="14">
        <v>0</v>
      </c>
      <c r="CM102" s="14">
        <v>0</v>
      </c>
      <c r="CN102" s="14">
        <v>0</v>
      </c>
      <c r="CO102" s="14">
        <v>0</v>
      </c>
      <c r="CP102" s="14">
        <v>0</v>
      </c>
      <c r="CQ102" s="14">
        <v>0</v>
      </c>
      <c r="CS102" s="50">
        <v>3.8</v>
      </c>
      <c r="CT102" s="50">
        <v>6.7</v>
      </c>
      <c r="CU102" s="50">
        <v>6.8</v>
      </c>
      <c r="CV102" s="50">
        <v>6.3</v>
      </c>
      <c r="CW102" s="50">
        <v>6.3</v>
      </c>
      <c r="CX102" s="50">
        <v>5.0999999999999996</v>
      </c>
      <c r="CY102" s="50">
        <v>0.2</v>
      </c>
      <c r="CZ102" s="50">
        <v>6.5</v>
      </c>
      <c r="DA102" s="50">
        <v>6.2</v>
      </c>
    </row>
    <row r="103" spans="1:105" s="16" customFormat="1" ht="30" x14ac:dyDescent="0.25">
      <c r="A103" s="16">
        <v>97</v>
      </c>
      <c r="B103" s="59">
        <f t="shared" si="153"/>
        <v>4</v>
      </c>
      <c r="C103" s="59" t="str">
        <f t="shared" si="146"/>
        <v/>
      </c>
      <c r="D103" s="66">
        <v>0</v>
      </c>
      <c r="E103" s="65">
        <f t="shared" si="147"/>
        <v>0</v>
      </c>
      <c r="F103" s="58">
        <f t="shared" si="154"/>
        <v>0</v>
      </c>
      <c r="G103" s="58">
        <f t="shared" ref="G103:G134" si="165">IF(AND(BH103&lt;&gt;"",F103&gt;0),F103+5,0)</f>
        <v>0</v>
      </c>
      <c r="H103" s="58" t="str">
        <f t="shared" si="163"/>
        <v/>
      </c>
      <c r="I103" s="58" t="str">
        <f t="shared" si="163"/>
        <v/>
      </c>
      <c r="J103" s="58" t="str">
        <f t="shared" si="163"/>
        <v/>
      </c>
      <c r="K103" s="58" t="str">
        <f t="shared" si="163"/>
        <v/>
      </c>
      <c r="L103" s="58" t="str">
        <f t="shared" si="163"/>
        <v/>
      </c>
      <c r="M103" s="58" t="str">
        <f t="shared" si="163"/>
        <v/>
      </c>
      <c r="N103" s="58" t="str">
        <f t="shared" si="163"/>
        <v/>
      </c>
      <c r="O103" s="58" t="str">
        <f t="shared" si="163"/>
        <v/>
      </c>
      <c r="P103" s="58" t="str">
        <f t="shared" si="163"/>
        <v/>
      </c>
      <c r="Q103" s="58" t="str">
        <f t="shared" si="163"/>
        <v/>
      </c>
      <c r="R103" s="58" t="str">
        <f t="shared" si="164"/>
        <v/>
      </c>
      <c r="S103" s="58" t="str">
        <f t="shared" si="164"/>
        <v/>
      </c>
      <c r="T103" s="58" t="str">
        <f t="shared" si="164"/>
        <v/>
      </c>
      <c r="U103" s="58" t="str">
        <f t="shared" si="164"/>
        <v/>
      </c>
      <c r="V103" s="58" t="str">
        <f t="shared" si="164"/>
        <v/>
      </c>
      <c r="W103" s="58" t="str">
        <f t="shared" si="164"/>
        <v/>
      </c>
      <c r="X103" s="58" t="str">
        <f t="shared" si="164"/>
        <v/>
      </c>
      <c r="Y103" s="58" t="str">
        <f t="shared" si="164"/>
        <v/>
      </c>
      <c r="Z103" s="58" t="str">
        <f t="shared" si="164"/>
        <v/>
      </c>
      <c r="AA103" s="58" t="str">
        <f t="shared" si="164"/>
        <v/>
      </c>
      <c r="AB103" s="68">
        <f t="shared" ref="AB103:AB134" si="166">IF(D103=1,AV103,0)</f>
        <v>0</v>
      </c>
      <c r="AC103" s="58">
        <f t="shared" ref="AC103:AC134" ca="1" si="167">RANK(AV103,$AV$7:$AV$154)</f>
        <v>77</v>
      </c>
      <c r="AD103" s="134">
        <f t="shared" ca="1" si="148"/>
        <v>30.771276595744688</v>
      </c>
      <c r="AE103" s="130">
        <f t="shared" ca="1" si="148"/>
        <v>30.771276595744688</v>
      </c>
      <c r="AF103" s="130">
        <f t="shared" ca="1" si="148"/>
        <v>30.771276595744688</v>
      </c>
      <c r="AG103" s="130">
        <f t="shared" ca="1" si="148"/>
        <v>30.771276595744688</v>
      </c>
      <c r="AH103" s="135">
        <f t="shared" ca="1" si="148"/>
        <v>30.771276595744688</v>
      </c>
      <c r="AI103" s="122">
        <f t="shared" ref="AI103:AI134" si="168">AL103+AK103-AJ103</f>
        <v>39.588014938886232</v>
      </c>
      <c r="AJ103" s="16">
        <v>30</v>
      </c>
      <c r="AK103" s="16">
        <f t="shared" ref="AK103:AK134" si="169">(IF(HOUR(BK103)=1,3.6,IF(OR(HOUR(BK103)=10,HOUR(BK103)=3),3,IF(HOUR(BK103)=6,2,1)))^3-1)*2</f>
        <v>14</v>
      </c>
      <c r="AL103" s="122">
        <f t="shared" ref="AL103:AL134" si="170">AN103+AO103+3*AM103+3*AP103+5*AR103+5*AT103+10*AS103+20*AQ103+20*AU103</f>
        <v>55.588014938886239</v>
      </c>
      <c r="AM103" s="122">
        <f t="shared" ref="AM103:AM134" si="171">IF(ISBLANK(CS103),0,IF((CS103-CS$4)&lt;0,0,((CS103-CS$4)*10)^2*0.1))</f>
        <v>0.2412403802625645</v>
      </c>
      <c r="AN103" s="122">
        <f t="shared" ref="AN103:AN134" si="172">IF(ISBLANK(CT103),0,IF((CT103-CT$4)&lt;0,0,((CT103-CT$4)*10)^2*0.1))</f>
        <v>1.4182435491172423</v>
      </c>
      <c r="AO103" s="122">
        <f t="shared" ref="AO103:AO134" si="173">IF(ISBLANK(CU103),0,IF((CU103-CU$4)&lt;0,0,((CU103-CU$4)*10)^2*0.1))</f>
        <v>3.5491172476233639</v>
      </c>
      <c r="AP103" s="122">
        <f t="shared" ref="AP103:AP134" si="174">IF(ISBLANK(CV103),0,IF((CV103-CV$4)&lt;0,0,((CV103-CV$4)*10)^2*0.1))</f>
        <v>2.673110004526968</v>
      </c>
      <c r="AQ103" s="122">
        <f t="shared" ref="AQ103:AQ134" si="175">IF(ISBLANK(CW103),0,IF((CW103-CW$4)&lt;0,0,((CW103-CW$4)*10)^2*0.1))</f>
        <v>1.2324581258487903</v>
      </c>
      <c r="AR103" s="122">
        <f t="shared" ref="AR103:AR134" si="176">IF(ISBLANK(CX103),0,IF((CX103-CX$4)&lt;0,0,((CX103-CX$4)*10)^2*0.1))</f>
        <v>0</v>
      </c>
      <c r="AS103" s="122">
        <f t="shared" ref="AS103:AS134" si="177">IF(ISBLANK(CY103),0,IF((CY$4-CY103)&lt;0,0,((CY$4-CY103)*10)^2*0.1))</f>
        <v>0.24789497510185537</v>
      </c>
      <c r="AT103" s="122">
        <f t="shared" ref="AT103:AT134" si="178">IF(ISBLANK(CZ103),0,IF((CZ103-CZ$4)&lt;0,0,((CZ103-CZ$4)*10)^2*0.1))</f>
        <v>9.7883657763697174E-2</v>
      </c>
      <c r="AU103" s="122">
        <f t="shared" ref="AU103:AU134" si="179">IF(ISBLANK(DA103),0,IF((DA103-DA$4)&lt;0,0,((DA103-DA$4)*10)^2*0.1))</f>
        <v>0.71300362154820962</v>
      </c>
      <c r="AV103" s="59">
        <f t="shared" ca="1" si="141"/>
        <v>30.771276595744688</v>
      </c>
      <c r="AW103" s="16">
        <f>IF(AND('User Input'!$G$6=1,OR(HOUR(Model!BK103)=8,HOUR(Model!BK103)=9)),10,IF(AND('User Input'!$G$6=2,HOUR(Model!BK103)=6),10,0))</f>
        <v>10</v>
      </c>
      <c r="AX103" s="69">
        <f>IF('User Input'!$G$11=4,(Model!DA103-Model!$DA$4)*50,0)+IF('User Input'!$G$11=3,(Model!CV103-Model!$CV$4)*50,0)+IF('User Input'!$G$11=2,(Model!CW103-Model!$CW$4)*50,0)+IF('User Input'!$G$11=1,(Model!CX103-Model!$CX$4)*-25+(Model!CY103-Model!$CY$4)*-25,0)</f>
        <v>20.771276595744688</v>
      </c>
      <c r="AY103" s="16">
        <f>IF(AND('User Input'!$G$19=0,Model!BG103="M"),-1000,0)+IF(AND('User Input'!$G$20=0,Model!BG103="T"),-1000,0)+IF(AND('User Input'!$G$21=0,OR(Model!BG103="W",BH103="W")),-1000,0)+IF(AND('User Input'!$G$22=0,OR(Model!BG103="R",BH103="R")),-1000,0)</f>
        <v>0</v>
      </c>
      <c r="AZ103" s="16">
        <f ca="1">IF('User Input'!$G$26="NA",0,OFFSET(Model!BN103,1,'User Input'!$G$26)*50)</f>
        <v>0</v>
      </c>
      <c r="BA103" s="16">
        <f ca="1">IF('User Input'!$G$27="NA",0,OFFSET(Model!BN103,1,'User Input'!$G$27)*50)</f>
        <v>0</v>
      </c>
      <c r="BB103" s="14" t="s">
        <v>780</v>
      </c>
      <c r="BC103" s="14" t="s">
        <v>93</v>
      </c>
      <c r="BD103" s="14">
        <f>VLOOKUP(BB103,Size!$A$1:$D$397,4,TRUE)</f>
        <v>30</v>
      </c>
      <c r="BE103" s="14" t="s">
        <v>991</v>
      </c>
      <c r="BF103" s="14">
        <f t="shared" si="159"/>
        <v>1</v>
      </c>
      <c r="BG103" s="15" t="str">
        <f t="shared" si="160"/>
        <v>T</v>
      </c>
      <c r="BH103" s="15" t="str">
        <f t="shared" si="161"/>
        <v/>
      </c>
      <c r="BI103" s="14" t="s">
        <v>970</v>
      </c>
      <c r="BJ103" s="14">
        <f t="shared" si="162"/>
        <v>5</v>
      </c>
      <c r="BK103" s="123" t="str">
        <f t="shared" si="149"/>
        <v>6:00</v>
      </c>
      <c r="BL103" s="14" t="str">
        <f t="shared" si="150"/>
        <v>9:00</v>
      </c>
      <c r="BM103" s="14" t="s">
        <v>781</v>
      </c>
      <c r="BN103" s="14" t="s">
        <v>782</v>
      </c>
      <c r="BO103" s="16">
        <f t="shared" ref="BO103:BO134" si="180">IF(BG103="M",10,IF(BG103="T",20,IF(BG103="W",30,IF(BG103="R",40,0))))</f>
        <v>20</v>
      </c>
      <c r="BP103" s="16">
        <f t="shared" ref="BP103:BP134" si="181">IF(BH103="M",10,IF(BH103="T",20,IF(BH103="W",30,IF(BH103="R",40,0))))</f>
        <v>0</v>
      </c>
      <c r="BQ103" s="58">
        <f t="shared" ref="BQ103:BQ134" si="182">IF(HOUR(BK103)=9,1,IF(HOUR(BK103)=10,2,IF(HOUR(BK103)=1,3,IF(HOUR(BK103)=3,4,5))))</f>
        <v>5</v>
      </c>
      <c r="BR103" s="16">
        <f t="shared" ref="BR103:BR134" si="183">IF(HOUR(BL103)=10,1,IF(HOUR(BL103)=11,2,IF(HOUR(BL103)=2,3,IF(HOUR(BL103)=4,4,5))))</f>
        <v>5</v>
      </c>
      <c r="BS103" s="16">
        <f t="shared" si="151"/>
        <v>25</v>
      </c>
      <c r="BT103" s="16">
        <f t="shared" si="152"/>
        <v>0</v>
      </c>
      <c r="BU103" s="14">
        <v>0</v>
      </c>
      <c r="BV103" s="14">
        <v>0</v>
      </c>
      <c r="BW103" s="14">
        <v>0</v>
      </c>
      <c r="BX103" s="14">
        <v>0</v>
      </c>
      <c r="BY103" s="14">
        <v>0</v>
      </c>
      <c r="BZ103" s="14">
        <v>0</v>
      </c>
      <c r="CA103" s="14">
        <v>0</v>
      </c>
      <c r="CB103" s="14">
        <v>0</v>
      </c>
      <c r="CC103" s="14">
        <v>0</v>
      </c>
      <c r="CD103" s="14">
        <v>0</v>
      </c>
      <c r="CE103" s="14">
        <v>0</v>
      </c>
      <c r="CF103" s="14">
        <v>0</v>
      </c>
      <c r="CG103" s="14">
        <v>0</v>
      </c>
      <c r="CH103" s="14">
        <v>0</v>
      </c>
      <c r="CI103" s="14">
        <v>0</v>
      </c>
      <c r="CJ103" s="14">
        <v>0</v>
      </c>
      <c r="CK103" s="14">
        <v>0</v>
      </c>
      <c r="CL103" s="14">
        <v>0</v>
      </c>
      <c r="CM103" s="14">
        <v>0</v>
      </c>
      <c r="CN103" s="14">
        <v>0</v>
      </c>
      <c r="CO103" s="14">
        <v>0</v>
      </c>
      <c r="CP103" s="14">
        <v>0</v>
      </c>
      <c r="CQ103" s="14">
        <v>0</v>
      </c>
      <c r="CS103" s="50">
        <v>3.6</v>
      </c>
      <c r="CT103" s="50">
        <v>6.7</v>
      </c>
      <c r="CU103" s="50">
        <v>6.7</v>
      </c>
      <c r="CV103" s="50">
        <v>6.3</v>
      </c>
      <c r="CW103" s="50">
        <v>6.4</v>
      </c>
      <c r="CX103" s="50">
        <v>5.0999999999999996</v>
      </c>
      <c r="CY103" s="50">
        <v>0.5</v>
      </c>
      <c r="CZ103" s="50">
        <v>6.1</v>
      </c>
      <c r="DA103" s="50">
        <v>6.2</v>
      </c>
    </row>
    <row r="104" spans="1:105" s="16" customFormat="1" ht="30" x14ac:dyDescent="0.25">
      <c r="A104" s="16">
        <v>98</v>
      </c>
      <c r="B104" s="59">
        <f t="shared" si="153"/>
        <v>4</v>
      </c>
      <c r="C104" s="59" t="str">
        <f t="shared" si="146"/>
        <v/>
      </c>
      <c r="D104" s="66">
        <v>0</v>
      </c>
      <c r="E104" s="65">
        <f t="shared" si="147"/>
        <v>0</v>
      </c>
      <c r="F104" s="58">
        <f t="shared" si="154"/>
        <v>0</v>
      </c>
      <c r="G104" s="58">
        <f t="shared" si="165"/>
        <v>0</v>
      </c>
      <c r="H104" s="58" t="str">
        <f t="shared" si="163"/>
        <v/>
      </c>
      <c r="I104" s="58" t="str">
        <f t="shared" si="163"/>
        <v/>
      </c>
      <c r="J104" s="58" t="str">
        <f t="shared" si="163"/>
        <v/>
      </c>
      <c r="K104" s="58" t="str">
        <f t="shared" si="163"/>
        <v/>
      </c>
      <c r="L104" s="58" t="str">
        <f t="shared" si="163"/>
        <v/>
      </c>
      <c r="M104" s="58" t="str">
        <f t="shared" si="163"/>
        <v/>
      </c>
      <c r="N104" s="58" t="str">
        <f t="shared" si="163"/>
        <v/>
      </c>
      <c r="O104" s="58" t="str">
        <f t="shared" si="163"/>
        <v/>
      </c>
      <c r="P104" s="58" t="str">
        <f t="shared" si="163"/>
        <v/>
      </c>
      <c r="Q104" s="58" t="str">
        <f t="shared" si="163"/>
        <v/>
      </c>
      <c r="R104" s="58" t="str">
        <f t="shared" si="164"/>
        <v/>
      </c>
      <c r="S104" s="58" t="str">
        <f t="shared" si="164"/>
        <v/>
      </c>
      <c r="T104" s="58" t="str">
        <f t="shared" si="164"/>
        <v/>
      </c>
      <c r="U104" s="58" t="str">
        <f t="shared" si="164"/>
        <v/>
      </c>
      <c r="V104" s="58" t="str">
        <f t="shared" si="164"/>
        <v/>
      </c>
      <c r="W104" s="58" t="str">
        <f t="shared" si="164"/>
        <v/>
      </c>
      <c r="X104" s="58" t="str">
        <f t="shared" si="164"/>
        <v/>
      </c>
      <c r="Y104" s="58" t="str">
        <f t="shared" si="164"/>
        <v/>
      </c>
      <c r="Z104" s="58" t="str">
        <f t="shared" si="164"/>
        <v/>
      </c>
      <c r="AA104" s="58" t="str">
        <f t="shared" si="164"/>
        <v/>
      </c>
      <c r="AB104" s="68">
        <f t="shared" si="166"/>
        <v>0</v>
      </c>
      <c r="AC104" s="58">
        <f t="shared" ca="1" si="167"/>
        <v>51</v>
      </c>
      <c r="AD104" s="134">
        <f t="shared" ref="AD104:AH135" ca="1" si="184">IF($AV104&gt;0,$AV104*IF($AI104&lt;150,1,IF($AI104&gt;250,AD$155,1-(1-AD$155)*($AI104-150)/100)),((1-IF($AI104&lt;150,1,IF($AI104&gt;250,AD$155,1-(1-AD$155)*($AI104-150)/100)))*$AV104)+$AV104)</f>
        <v>64.455851063829783</v>
      </c>
      <c r="AE104" s="130">
        <f t="shared" ca="1" si="184"/>
        <v>13.154255319148938</v>
      </c>
      <c r="AF104" s="130">
        <f t="shared" ca="1" si="184"/>
        <v>6.5771276595744688</v>
      </c>
      <c r="AG104" s="130">
        <f t="shared" ca="1" si="184"/>
        <v>3.2885638297872344</v>
      </c>
      <c r="AH104" s="135">
        <f t="shared" ca="1" si="184"/>
        <v>0.65771276595744677</v>
      </c>
      <c r="AI104" s="122">
        <f t="shared" si="168"/>
        <v>265.93614757808911</v>
      </c>
      <c r="AJ104" s="16">
        <v>30</v>
      </c>
      <c r="AK104" s="16">
        <f t="shared" si="169"/>
        <v>14</v>
      </c>
      <c r="AL104" s="122">
        <f t="shared" si="170"/>
        <v>281.93614757808911</v>
      </c>
      <c r="AM104" s="122">
        <f t="shared" si="171"/>
        <v>1.2625169760072463</v>
      </c>
      <c r="AN104" s="122">
        <f t="shared" si="172"/>
        <v>3.3246265278406457</v>
      </c>
      <c r="AO104" s="122">
        <f t="shared" si="173"/>
        <v>6.3320959710276234</v>
      </c>
      <c r="AP104" s="122">
        <f t="shared" si="174"/>
        <v>6.6752376641014521</v>
      </c>
      <c r="AQ104" s="122">
        <f t="shared" si="175"/>
        <v>7.2430964237211164</v>
      </c>
      <c r="AR104" s="122">
        <f t="shared" si="176"/>
        <v>7.0733363512899758E-3</v>
      </c>
      <c r="AS104" s="122">
        <f t="shared" si="177"/>
        <v>0.66278859212313146</v>
      </c>
      <c r="AT104" s="122">
        <f t="shared" si="178"/>
        <v>1.5915006790403083</v>
      </c>
      <c r="AU104" s="122">
        <f t="shared" si="179"/>
        <v>4.4491738343141565</v>
      </c>
      <c r="AV104" s="59">
        <f t="shared" ca="1" si="141"/>
        <v>65.771276595744681</v>
      </c>
      <c r="AW104" s="16">
        <f>IF(AND('User Input'!$G$6=1,OR(HOUR(Model!BK104)=8,HOUR(Model!BK104)=9)),10,IF(AND('User Input'!$G$6=2,HOUR(Model!BK104)=6),10,0))</f>
        <v>10</v>
      </c>
      <c r="AX104" s="69">
        <f>IF('User Input'!$G$11=4,(Model!DA104-Model!$DA$4)*50,0)+IF('User Input'!$G$11=3,(Model!CV104-Model!$CV$4)*50,0)+IF('User Input'!$G$11=2,(Model!CW104-Model!$CW$4)*50,0)+IF('User Input'!$G$11=1,(Model!CX104-Model!$CX$4)*-25+(Model!CY104-Model!$CY$4)*-25,0)</f>
        <v>5.7712765957446841</v>
      </c>
      <c r="AY104" s="16">
        <f>IF(AND('User Input'!$G$19=0,Model!BG104="M"),-1000,0)+IF(AND('User Input'!$G$20=0,Model!BG104="T"),-1000,0)+IF(AND('User Input'!$G$21=0,OR(Model!BG104="W",BH104="W")),-1000,0)+IF(AND('User Input'!$G$22=0,OR(Model!BG104="R",BH104="R")),-1000,0)</f>
        <v>0</v>
      </c>
      <c r="AZ104" s="16">
        <f ca="1">IF('User Input'!$G$26="NA",0,OFFSET(Model!BN104,1,'User Input'!$G$26)*50)</f>
        <v>0</v>
      </c>
      <c r="BA104" s="16">
        <f ca="1">IF('User Input'!$G$27="NA",0,OFFSET(Model!BN104,1,'User Input'!$G$27)*50)</f>
        <v>50</v>
      </c>
      <c r="BB104" s="14" t="s">
        <v>868</v>
      </c>
      <c r="BC104" s="14" t="s">
        <v>94</v>
      </c>
      <c r="BD104" s="14">
        <f>VLOOKUP(BB104,Size!$A$1:$D$397,4,TRUE)</f>
        <v>30</v>
      </c>
      <c r="BE104" s="14" t="s">
        <v>991</v>
      </c>
      <c r="BF104" s="14">
        <f t="shared" si="159"/>
        <v>1</v>
      </c>
      <c r="BG104" s="15" t="str">
        <f t="shared" si="160"/>
        <v>T</v>
      </c>
      <c r="BH104" s="15" t="str">
        <f t="shared" si="161"/>
        <v/>
      </c>
      <c r="BI104" s="14" t="s">
        <v>970</v>
      </c>
      <c r="BJ104" s="14">
        <f t="shared" si="162"/>
        <v>5</v>
      </c>
      <c r="BK104" s="123" t="str">
        <f t="shared" si="149"/>
        <v>6:00</v>
      </c>
      <c r="BL104" s="14" t="str">
        <f t="shared" si="150"/>
        <v>9:00</v>
      </c>
      <c r="BM104" s="14" t="s">
        <v>869</v>
      </c>
      <c r="BN104" s="14" t="s">
        <v>870</v>
      </c>
      <c r="BO104" s="16">
        <f t="shared" si="180"/>
        <v>20</v>
      </c>
      <c r="BP104" s="16">
        <f t="shared" si="181"/>
        <v>0</v>
      </c>
      <c r="BQ104" s="58">
        <f t="shared" si="182"/>
        <v>5</v>
      </c>
      <c r="BR104" s="16">
        <f t="shared" si="183"/>
        <v>5</v>
      </c>
      <c r="BS104" s="16">
        <f t="shared" si="151"/>
        <v>25</v>
      </c>
      <c r="BT104" s="16">
        <f t="shared" si="152"/>
        <v>0</v>
      </c>
      <c r="BU104" s="14">
        <v>0</v>
      </c>
      <c r="BV104" s="14">
        <v>0</v>
      </c>
      <c r="BW104" s="14">
        <v>0</v>
      </c>
      <c r="BX104" s="14">
        <v>0</v>
      </c>
      <c r="BY104" s="14">
        <v>0</v>
      </c>
      <c r="BZ104" s="14">
        <v>0</v>
      </c>
      <c r="CA104" s="14">
        <v>0</v>
      </c>
      <c r="CB104" s="14">
        <v>0</v>
      </c>
      <c r="CC104" s="14">
        <v>0</v>
      </c>
      <c r="CD104" s="14">
        <v>0</v>
      </c>
      <c r="CE104" s="14">
        <v>0</v>
      </c>
      <c r="CF104" s="14">
        <v>1</v>
      </c>
      <c r="CG104" s="14">
        <v>0</v>
      </c>
      <c r="CH104" s="14">
        <v>0</v>
      </c>
      <c r="CI104" s="14">
        <v>0</v>
      </c>
      <c r="CJ104" s="14">
        <v>0</v>
      </c>
      <c r="CK104" s="14">
        <v>0</v>
      </c>
      <c r="CL104" s="14">
        <v>0</v>
      </c>
      <c r="CM104" s="14">
        <v>0</v>
      </c>
      <c r="CN104" s="14">
        <v>0</v>
      </c>
      <c r="CO104" s="14">
        <v>0</v>
      </c>
      <c r="CP104" s="14">
        <v>0</v>
      </c>
      <c r="CQ104" s="14">
        <v>0</v>
      </c>
      <c r="CS104" s="50">
        <v>3.8</v>
      </c>
      <c r="CT104" s="50">
        <v>6.9</v>
      </c>
      <c r="CU104" s="50">
        <v>6.9</v>
      </c>
      <c r="CV104" s="50">
        <v>6.6</v>
      </c>
      <c r="CW104" s="50">
        <v>6.9</v>
      </c>
      <c r="CX104" s="50">
        <v>5.8</v>
      </c>
      <c r="CY104" s="50">
        <v>0.4</v>
      </c>
      <c r="CZ104" s="50">
        <v>6.4</v>
      </c>
      <c r="DA104" s="50">
        <v>6.6</v>
      </c>
    </row>
    <row r="105" spans="1:105" s="16" customFormat="1" ht="30" x14ac:dyDescent="0.25">
      <c r="A105" s="16">
        <v>99</v>
      </c>
      <c r="B105" s="59">
        <f t="shared" si="153"/>
        <v>4</v>
      </c>
      <c r="C105" s="59" t="str">
        <f t="shared" si="146"/>
        <v/>
      </c>
      <c r="D105" s="66">
        <v>0</v>
      </c>
      <c r="E105" s="65">
        <f t="shared" si="147"/>
        <v>0</v>
      </c>
      <c r="F105" s="58">
        <f t="shared" si="154"/>
        <v>0</v>
      </c>
      <c r="G105" s="58">
        <f t="shared" si="165"/>
        <v>0</v>
      </c>
      <c r="H105" s="58" t="str">
        <f t="shared" si="163"/>
        <v/>
      </c>
      <c r="I105" s="58" t="str">
        <f t="shared" si="163"/>
        <v/>
      </c>
      <c r="J105" s="58" t="str">
        <f t="shared" si="163"/>
        <v/>
      </c>
      <c r="K105" s="58" t="str">
        <f t="shared" si="163"/>
        <v/>
      </c>
      <c r="L105" s="58" t="str">
        <f t="shared" si="163"/>
        <v/>
      </c>
      <c r="M105" s="58" t="str">
        <f t="shared" si="163"/>
        <v/>
      </c>
      <c r="N105" s="58" t="str">
        <f t="shared" si="163"/>
        <v/>
      </c>
      <c r="O105" s="58" t="str">
        <f t="shared" si="163"/>
        <v/>
      </c>
      <c r="P105" s="58" t="str">
        <f t="shared" si="163"/>
        <v/>
      </c>
      <c r="Q105" s="58" t="str">
        <f t="shared" si="163"/>
        <v/>
      </c>
      <c r="R105" s="58" t="str">
        <f t="shared" si="164"/>
        <v/>
      </c>
      <c r="S105" s="58" t="str">
        <f t="shared" si="164"/>
        <v/>
      </c>
      <c r="T105" s="58" t="str">
        <f t="shared" si="164"/>
        <v/>
      </c>
      <c r="U105" s="58" t="str">
        <f t="shared" si="164"/>
        <v/>
      </c>
      <c r="V105" s="58" t="str">
        <f t="shared" si="164"/>
        <v/>
      </c>
      <c r="W105" s="58" t="str">
        <f t="shared" si="164"/>
        <v/>
      </c>
      <c r="X105" s="58" t="str">
        <f t="shared" si="164"/>
        <v/>
      </c>
      <c r="Y105" s="58" t="str">
        <f t="shared" si="164"/>
        <v/>
      </c>
      <c r="Z105" s="58" t="str">
        <f t="shared" si="164"/>
        <v/>
      </c>
      <c r="AA105" s="58" t="str">
        <f t="shared" si="164"/>
        <v/>
      </c>
      <c r="AB105" s="68">
        <f t="shared" si="166"/>
        <v>0</v>
      </c>
      <c r="AC105" s="58">
        <f t="shared" ca="1" si="167"/>
        <v>41</v>
      </c>
      <c r="AD105" s="134">
        <f t="shared" ca="1" si="184"/>
        <v>98.75585106382978</v>
      </c>
      <c r="AE105" s="130">
        <f t="shared" ca="1" si="184"/>
        <v>20.154255319148938</v>
      </c>
      <c r="AF105" s="130">
        <f t="shared" ca="1" si="184"/>
        <v>10.077127659574469</v>
      </c>
      <c r="AG105" s="130">
        <f t="shared" ca="1" si="184"/>
        <v>5.0385638297872344</v>
      </c>
      <c r="AH105" s="135">
        <f t="shared" ca="1" si="184"/>
        <v>1.0077127659574467</v>
      </c>
      <c r="AI105" s="122">
        <f t="shared" si="168"/>
        <v>435.10210502489758</v>
      </c>
      <c r="AJ105" s="16">
        <v>30</v>
      </c>
      <c r="AK105" s="16">
        <f t="shared" si="169"/>
        <v>14</v>
      </c>
      <c r="AL105" s="122">
        <f t="shared" si="170"/>
        <v>451.10210502489758</v>
      </c>
      <c r="AM105" s="122">
        <f t="shared" si="171"/>
        <v>2.0731552738795886</v>
      </c>
      <c r="AN105" s="122">
        <f t="shared" si="172"/>
        <v>4.5778180172023424</v>
      </c>
      <c r="AO105" s="122">
        <f t="shared" si="173"/>
        <v>8.0235853327297466</v>
      </c>
      <c r="AP105" s="122">
        <f t="shared" si="174"/>
        <v>12.477365323675954</v>
      </c>
      <c r="AQ105" s="122">
        <f t="shared" si="175"/>
        <v>9.0452240832955759</v>
      </c>
      <c r="AR105" s="122">
        <f t="shared" si="176"/>
        <v>5.2794137618832027</v>
      </c>
      <c r="AS105" s="122">
        <f t="shared" si="177"/>
        <v>1.277682209144408</v>
      </c>
      <c r="AT105" s="122">
        <f t="shared" si="178"/>
        <v>4.8851177003169157</v>
      </c>
      <c r="AU105" s="122">
        <f t="shared" si="179"/>
        <v>7.5172589406971344</v>
      </c>
      <c r="AV105" s="59">
        <f t="shared" ca="1" si="141"/>
        <v>100.77127659574468</v>
      </c>
      <c r="AW105" s="16">
        <f>IF(AND('User Input'!$G$6=1,OR(HOUR(Model!BK105)=8,HOUR(Model!BK105)=9)),10,IF(AND('User Input'!$G$6=2,HOUR(Model!BK105)=6),10,0))</f>
        <v>10</v>
      </c>
      <c r="AX105" s="69">
        <f>IF('User Input'!$G$11=4,(Model!DA105-Model!$DA$4)*50,0)+IF('User Input'!$G$11=3,(Model!CV105-Model!$CV$4)*50,0)+IF('User Input'!$G$11=2,(Model!CW105-Model!$CW$4)*50,0)+IF('User Input'!$G$11=1,(Model!CX105-Model!$CX$4)*-25+(Model!CY105-Model!$CY$4)*-25,0)</f>
        <v>-9.2287234042553177</v>
      </c>
      <c r="AY105" s="16">
        <f>IF(AND('User Input'!$G$19=0,Model!BG105="M"),-1000,0)+IF(AND('User Input'!$G$20=0,Model!BG105="T"),-1000,0)+IF(AND('User Input'!$G$21=0,OR(Model!BG105="W",BH105="W")),-1000,0)+IF(AND('User Input'!$G$22=0,OR(Model!BG105="R",BH105="R")),-1000,0)</f>
        <v>0</v>
      </c>
      <c r="AZ105" s="16">
        <f ca="1">IF('User Input'!$G$26="NA",0,OFFSET(Model!BN105,1,'User Input'!$G$26)*50)</f>
        <v>50</v>
      </c>
      <c r="BA105" s="16">
        <f ca="1">IF('User Input'!$G$27="NA",0,OFFSET(Model!BN105,1,'User Input'!$G$27)*50)</f>
        <v>50</v>
      </c>
      <c r="BB105" s="14" t="s">
        <v>871</v>
      </c>
      <c r="BC105" s="14" t="s">
        <v>96</v>
      </c>
      <c r="BD105" s="14">
        <f>VLOOKUP(BB105,Size!$A$1:$D$397,4,TRUE)</f>
        <v>30</v>
      </c>
      <c r="BE105" s="14" t="s">
        <v>991</v>
      </c>
      <c r="BF105" s="14">
        <f t="shared" si="159"/>
        <v>1</v>
      </c>
      <c r="BG105" s="15" t="str">
        <f t="shared" si="160"/>
        <v>T</v>
      </c>
      <c r="BH105" s="15" t="str">
        <f t="shared" si="161"/>
        <v/>
      </c>
      <c r="BI105" s="14" t="s">
        <v>970</v>
      </c>
      <c r="BJ105" s="14">
        <f t="shared" si="162"/>
        <v>5</v>
      </c>
      <c r="BK105" s="123" t="str">
        <f t="shared" si="149"/>
        <v>6:00</v>
      </c>
      <c r="BL105" s="14" t="str">
        <f t="shared" si="150"/>
        <v>9:00</v>
      </c>
      <c r="BM105" s="14" t="s">
        <v>872</v>
      </c>
      <c r="BN105" s="14" t="s">
        <v>870</v>
      </c>
      <c r="BO105" s="16">
        <f t="shared" si="180"/>
        <v>20</v>
      </c>
      <c r="BP105" s="16">
        <f t="shared" si="181"/>
        <v>0</v>
      </c>
      <c r="BQ105" s="58">
        <f t="shared" si="182"/>
        <v>5</v>
      </c>
      <c r="BR105" s="16">
        <f t="shared" si="183"/>
        <v>5</v>
      </c>
      <c r="BS105" s="16">
        <f t="shared" si="151"/>
        <v>25</v>
      </c>
      <c r="BT105" s="16">
        <f t="shared" si="152"/>
        <v>0</v>
      </c>
      <c r="BU105" s="14">
        <v>0</v>
      </c>
      <c r="BV105" s="14">
        <v>0</v>
      </c>
      <c r="BW105" s="14">
        <v>0</v>
      </c>
      <c r="BX105" s="14">
        <v>0</v>
      </c>
      <c r="BY105" s="14">
        <v>0</v>
      </c>
      <c r="BZ105" s="14">
        <v>0</v>
      </c>
      <c r="CA105" s="14">
        <v>0</v>
      </c>
      <c r="CB105" s="14">
        <v>0</v>
      </c>
      <c r="CC105" s="14">
        <v>0</v>
      </c>
      <c r="CD105" s="14">
        <v>0</v>
      </c>
      <c r="CE105" s="14">
        <v>0</v>
      </c>
      <c r="CF105" s="14">
        <v>0</v>
      </c>
      <c r="CG105" s="14">
        <v>0</v>
      </c>
      <c r="CH105" s="14">
        <v>1</v>
      </c>
      <c r="CI105" s="14">
        <v>0</v>
      </c>
      <c r="CJ105" s="14">
        <v>0</v>
      </c>
      <c r="CK105" s="14">
        <v>0</v>
      </c>
      <c r="CL105" s="14">
        <v>0</v>
      </c>
      <c r="CM105" s="14">
        <v>0</v>
      </c>
      <c r="CN105" s="14">
        <v>0</v>
      </c>
      <c r="CO105" s="14">
        <v>0</v>
      </c>
      <c r="CP105" s="14">
        <v>0</v>
      </c>
      <c r="CQ105" s="14">
        <v>0</v>
      </c>
      <c r="CS105" s="50">
        <v>3.9</v>
      </c>
      <c r="CT105" s="50">
        <v>7</v>
      </c>
      <c r="CU105" s="50">
        <v>7</v>
      </c>
      <c r="CV105" s="50">
        <v>6.9</v>
      </c>
      <c r="CW105" s="50">
        <v>7</v>
      </c>
      <c r="CX105" s="50">
        <v>6.5</v>
      </c>
      <c r="CY105" s="50">
        <v>0.3</v>
      </c>
      <c r="CZ105" s="50">
        <v>6.7</v>
      </c>
      <c r="DA105" s="50">
        <v>6.8</v>
      </c>
    </row>
    <row r="106" spans="1:105" s="16" customFormat="1" x14ac:dyDescent="0.25">
      <c r="A106" s="16">
        <v>100</v>
      </c>
      <c r="B106" s="59">
        <f t="shared" si="153"/>
        <v>4</v>
      </c>
      <c r="C106" s="59" t="str">
        <f t="shared" si="146"/>
        <v/>
      </c>
      <c r="D106" s="66">
        <v>0</v>
      </c>
      <c r="E106" s="65">
        <f t="shared" si="147"/>
        <v>0</v>
      </c>
      <c r="F106" s="58">
        <f t="shared" si="154"/>
        <v>0</v>
      </c>
      <c r="G106" s="58">
        <f t="shared" si="165"/>
        <v>0</v>
      </c>
      <c r="H106" s="58" t="str">
        <f t="shared" si="163"/>
        <v/>
      </c>
      <c r="I106" s="58" t="str">
        <f t="shared" si="163"/>
        <v/>
      </c>
      <c r="J106" s="58" t="str">
        <f t="shared" si="163"/>
        <v/>
      </c>
      <c r="K106" s="58" t="str">
        <f t="shared" si="163"/>
        <v/>
      </c>
      <c r="L106" s="58" t="str">
        <f t="shared" si="163"/>
        <v/>
      </c>
      <c r="M106" s="58" t="str">
        <f t="shared" si="163"/>
        <v/>
      </c>
      <c r="N106" s="58" t="str">
        <f t="shared" si="163"/>
        <v/>
      </c>
      <c r="O106" s="58" t="str">
        <f t="shared" si="163"/>
        <v/>
      </c>
      <c r="P106" s="58" t="str">
        <f t="shared" si="163"/>
        <v/>
      </c>
      <c r="Q106" s="58" t="str">
        <f t="shared" si="163"/>
        <v/>
      </c>
      <c r="R106" s="58" t="str">
        <f t="shared" si="164"/>
        <v/>
      </c>
      <c r="S106" s="58" t="str">
        <f t="shared" si="164"/>
        <v/>
      </c>
      <c r="T106" s="58" t="str">
        <f t="shared" si="164"/>
        <v/>
      </c>
      <c r="U106" s="58" t="str">
        <f t="shared" si="164"/>
        <v/>
      </c>
      <c r="V106" s="58" t="str">
        <f t="shared" si="164"/>
        <v/>
      </c>
      <c r="W106" s="58" t="str">
        <f t="shared" si="164"/>
        <v/>
      </c>
      <c r="X106" s="58" t="str">
        <f t="shared" si="164"/>
        <v/>
      </c>
      <c r="Y106" s="58" t="str">
        <f t="shared" si="164"/>
        <v/>
      </c>
      <c r="Z106" s="58" t="str">
        <f t="shared" si="164"/>
        <v/>
      </c>
      <c r="AA106" s="58" t="str">
        <f t="shared" si="164"/>
        <v/>
      </c>
      <c r="AB106" s="68">
        <f t="shared" si="166"/>
        <v>0</v>
      </c>
      <c r="AC106" s="58">
        <f t="shared" ca="1" si="167"/>
        <v>39</v>
      </c>
      <c r="AD106" s="134">
        <f t="shared" ca="1" si="184"/>
        <v>108.67699993919942</v>
      </c>
      <c r="AE106" s="130">
        <f t="shared" ca="1" si="184"/>
        <v>27.000210333934117</v>
      </c>
      <c r="AF106" s="130">
        <f t="shared" ca="1" si="184"/>
        <v>16.528827051207799</v>
      </c>
      <c r="AG106" s="130">
        <f t="shared" ca="1" si="184"/>
        <v>11.293135409844654</v>
      </c>
      <c r="AH106" s="135">
        <f t="shared" ca="1" si="184"/>
        <v>7.1045820967541191</v>
      </c>
      <c r="AI106" s="122">
        <f t="shared" si="168"/>
        <v>244.5315753734717</v>
      </c>
      <c r="AJ106" s="16">
        <v>58</v>
      </c>
      <c r="AK106" s="16">
        <f t="shared" si="169"/>
        <v>52</v>
      </c>
      <c r="AL106" s="122">
        <f t="shared" si="170"/>
        <v>250.53157537347167</v>
      </c>
      <c r="AM106" s="122">
        <f t="shared" si="171"/>
        <v>0</v>
      </c>
      <c r="AN106" s="122">
        <f t="shared" si="172"/>
        <v>2.2714350384789395</v>
      </c>
      <c r="AO106" s="122">
        <f t="shared" si="173"/>
        <v>4.8406066093254871</v>
      </c>
      <c r="AP106" s="122">
        <f t="shared" si="174"/>
        <v>3.8071525577184704</v>
      </c>
      <c r="AQ106" s="122">
        <f t="shared" si="175"/>
        <v>4.2388411045721837</v>
      </c>
      <c r="AR106" s="122">
        <f t="shared" si="176"/>
        <v>0.51345631507469347</v>
      </c>
      <c r="AS106" s="122">
        <f t="shared" si="177"/>
        <v>4.3223630602082368</v>
      </c>
      <c r="AT106" s="122">
        <f t="shared" si="178"/>
        <v>2.4893730194658414</v>
      </c>
      <c r="AU106" s="122">
        <f t="shared" si="179"/>
        <v>4.4491738343141565</v>
      </c>
      <c r="AV106" s="59">
        <f t="shared" ca="1" si="141"/>
        <v>110.77127659574468</v>
      </c>
      <c r="AW106" s="16">
        <f>IF(AND('User Input'!$G$6=1,OR(HOUR(Model!BK106)=8,HOUR(Model!BK106)=9)),10,IF(AND('User Input'!$G$6=2,HOUR(Model!BK106)=6),10,0))</f>
        <v>0</v>
      </c>
      <c r="AX106" s="69">
        <f>IF('User Input'!$G$11=4,(Model!DA106-Model!$DA$4)*50,0)+IF('User Input'!$G$11=3,(Model!CV106-Model!$CV$4)*50,0)+IF('User Input'!$G$11=2,(Model!CW106-Model!$CW$4)*50,0)+IF('User Input'!$G$11=1,(Model!CX106-Model!$CX$4)*-25+(Model!CY106-Model!$CY$4)*-25,0)</f>
        <v>10.771276595744681</v>
      </c>
      <c r="AY106" s="16">
        <f>IF(AND('User Input'!$G$19=0,Model!BG106="M"),-1000,0)+IF(AND('User Input'!$G$20=0,Model!BG106="T"),-1000,0)+IF(AND('User Input'!$G$21=0,OR(Model!BG106="W",BH106="W")),-1000,0)+IF(AND('User Input'!$G$22=0,OR(Model!BG106="R",BH106="R")),-1000,0)</f>
        <v>0</v>
      </c>
      <c r="AZ106" s="16">
        <f ca="1">IF('User Input'!$G$26="NA",0,OFFSET(Model!BN106,1,'User Input'!$G$26)*50)</f>
        <v>50</v>
      </c>
      <c r="BA106" s="16">
        <f ca="1">IF('User Input'!$G$27="NA",0,OFFSET(Model!BN106,1,'User Input'!$G$27)*50)</f>
        <v>50</v>
      </c>
      <c r="BB106" s="14" t="s">
        <v>771</v>
      </c>
      <c r="BC106" s="14" t="s">
        <v>103</v>
      </c>
      <c r="BD106" s="14">
        <f>VLOOKUP(BB106,Size!$A$1:$D$397,4,TRUE)</f>
        <v>58</v>
      </c>
      <c r="BE106" s="14" t="s">
        <v>982</v>
      </c>
      <c r="BF106" s="14">
        <f t="shared" si="159"/>
        <v>2</v>
      </c>
      <c r="BG106" s="15" t="str">
        <f t="shared" si="160"/>
        <v>T</v>
      </c>
      <c r="BH106" s="15" t="str">
        <f t="shared" si="161"/>
        <v>R</v>
      </c>
      <c r="BI106" s="14" t="s">
        <v>983</v>
      </c>
      <c r="BJ106" s="14">
        <f t="shared" si="162"/>
        <v>6</v>
      </c>
      <c r="BK106" s="123" t="str">
        <f t="shared" si="149"/>
        <v>10:30</v>
      </c>
      <c r="BL106" s="14" t="str">
        <f t="shared" si="150"/>
        <v>11:50</v>
      </c>
      <c r="BM106" s="14" t="s">
        <v>770</v>
      </c>
      <c r="BN106" s="14" t="s">
        <v>768</v>
      </c>
      <c r="BO106" s="16">
        <f t="shared" si="180"/>
        <v>20</v>
      </c>
      <c r="BP106" s="16">
        <f t="shared" si="181"/>
        <v>40</v>
      </c>
      <c r="BQ106" s="58">
        <f t="shared" si="182"/>
        <v>2</v>
      </c>
      <c r="BR106" s="16">
        <f t="shared" si="183"/>
        <v>2</v>
      </c>
      <c r="BS106" s="16">
        <f t="shared" si="151"/>
        <v>22</v>
      </c>
      <c r="BT106" s="16">
        <f t="shared" si="152"/>
        <v>42</v>
      </c>
      <c r="BU106" s="14">
        <v>0</v>
      </c>
      <c r="BV106" s="14">
        <v>0</v>
      </c>
      <c r="BW106" s="14">
        <v>0</v>
      </c>
      <c r="BX106" s="14">
        <v>0</v>
      </c>
      <c r="BY106" s="14">
        <v>0</v>
      </c>
      <c r="BZ106" s="14">
        <v>0</v>
      </c>
      <c r="CA106" s="14">
        <v>0</v>
      </c>
      <c r="CB106" s="14">
        <v>1</v>
      </c>
      <c r="CC106" s="14">
        <v>0</v>
      </c>
      <c r="CD106" s="14">
        <v>0</v>
      </c>
      <c r="CE106" s="14">
        <v>0</v>
      </c>
      <c r="CF106" s="14">
        <v>0</v>
      </c>
      <c r="CG106" s="14">
        <v>0</v>
      </c>
      <c r="CH106" s="14">
        <v>1</v>
      </c>
      <c r="CI106" s="14">
        <v>0</v>
      </c>
      <c r="CJ106" s="14">
        <v>1</v>
      </c>
      <c r="CK106" s="14">
        <v>0</v>
      </c>
      <c r="CL106" s="14">
        <v>0</v>
      </c>
      <c r="CM106" s="14">
        <v>0</v>
      </c>
      <c r="CN106" s="14">
        <v>0</v>
      </c>
      <c r="CO106" s="14">
        <v>1</v>
      </c>
      <c r="CP106" s="14">
        <v>1</v>
      </c>
      <c r="CQ106" s="14">
        <v>0</v>
      </c>
      <c r="CS106" s="50">
        <v>3.2</v>
      </c>
      <c r="CT106" s="50">
        <v>6.8</v>
      </c>
      <c r="CU106" s="50">
        <v>6.8</v>
      </c>
      <c r="CV106" s="50">
        <v>6.4</v>
      </c>
      <c r="CW106" s="50">
        <v>6.7</v>
      </c>
      <c r="CX106" s="50">
        <v>6</v>
      </c>
      <c r="CY106" s="50">
        <v>0</v>
      </c>
      <c r="CZ106" s="50">
        <v>6.5</v>
      </c>
      <c r="DA106" s="50">
        <v>6.6</v>
      </c>
    </row>
    <row r="107" spans="1:105" s="16" customFormat="1" x14ac:dyDescent="0.25">
      <c r="A107" s="16">
        <v>101</v>
      </c>
      <c r="B107" s="59">
        <f t="shared" si="153"/>
        <v>4</v>
      </c>
      <c r="C107" s="59" t="str">
        <f t="shared" si="146"/>
        <v/>
      </c>
      <c r="D107" s="66">
        <v>0</v>
      </c>
      <c r="E107" s="65">
        <f t="shared" si="147"/>
        <v>0</v>
      </c>
      <c r="F107" s="58">
        <f t="shared" si="154"/>
        <v>0</v>
      </c>
      <c r="G107" s="58">
        <f t="shared" si="165"/>
        <v>0</v>
      </c>
      <c r="H107" s="58" t="str">
        <f t="shared" ref="H107:Q116" si="185">IF(OR($F107=H$6,$G107=H$6),$BB107,"")</f>
        <v/>
      </c>
      <c r="I107" s="58" t="str">
        <f t="shared" si="185"/>
        <v/>
      </c>
      <c r="J107" s="58" t="str">
        <f t="shared" si="185"/>
        <v/>
      </c>
      <c r="K107" s="58" t="str">
        <f t="shared" si="185"/>
        <v/>
      </c>
      <c r="L107" s="58" t="str">
        <f t="shared" si="185"/>
        <v/>
      </c>
      <c r="M107" s="58" t="str">
        <f t="shared" si="185"/>
        <v/>
      </c>
      <c r="N107" s="58" t="str">
        <f t="shared" si="185"/>
        <v/>
      </c>
      <c r="O107" s="58" t="str">
        <f t="shared" si="185"/>
        <v/>
      </c>
      <c r="P107" s="58" t="str">
        <f t="shared" si="185"/>
        <v/>
      </c>
      <c r="Q107" s="58" t="str">
        <f t="shared" si="185"/>
        <v/>
      </c>
      <c r="R107" s="58" t="str">
        <f t="shared" ref="R107:AA116" si="186">IF(OR($F107=R$6,$G107=R$6),$BB107,"")</f>
        <v/>
      </c>
      <c r="S107" s="58" t="str">
        <f t="shared" si="186"/>
        <v/>
      </c>
      <c r="T107" s="58" t="str">
        <f t="shared" si="186"/>
        <v/>
      </c>
      <c r="U107" s="58" t="str">
        <f t="shared" si="186"/>
        <v/>
      </c>
      <c r="V107" s="58" t="str">
        <f t="shared" si="186"/>
        <v/>
      </c>
      <c r="W107" s="58" t="str">
        <f t="shared" si="186"/>
        <v/>
      </c>
      <c r="X107" s="58" t="str">
        <f t="shared" si="186"/>
        <v/>
      </c>
      <c r="Y107" s="58" t="str">
        <f t="shared" si="186"/>
        <v/>
      </c>
      <c r="Z107" s="58" t="str">
        <f t="shared" si="186"/>
        <v/>
      </c>
      <c r="AA107" s="58" t="str">
        <f t="shared" si="186"/>
        <v/>
      </c>
      <c r="AB107" s="68">
        <f t="shared" si="166"/>
        <v>0</v>
      </c>
      <c r="AC107" s="58">
        <f t="shared" ca="1" si="167"/>
        <v>54</v>
      </c>
      <c r="AD107" s="134">
        <f t="shared" ca="1" si="184"/>
        <v>59.555851063829792</v>
      </c>
      <c r="AE107" s="130">
        <f t="shared" ca="1" si="184"/>
        <v>12.154255319148938</v>
      </c>
      <c r="AF107" s="130">
        <f t="shared" ca="1" si="184"/>
        <v>6.0771276595744688</v>
      </c>
      <c r="AG107" s="130">
        <f t="shared" ca="1" si="184"/>
        <v>3.0385638297872344</v>
      </c>
      <c r="AH107" s="135">
        <f t="shared" ca="1" si="184"/>
        <v>0.60771276595744694</v>
      </c>
      <c r="AI107" s="122">
        <f t="shared" si="168"/>
        <v>298.16136260751432</v>
      </c>
      <c r="AJ107" s="16">
        <v>58</v>
      </c>
      <c r="AK107" s="16">
        <f t="shared" si="169"/>
        <v>52</v>
      </c>
      <c r="AL107" s="122">
        <f t="shared" si="170"/>
        <v>304.16136260751432</v>
      </c>
      <c r="AM107" s="122">
        <f t="shared" si="171"/>
        <v>0</v>
      </c>
      <c r="AN107" s="122">
        <f t="shared" si="172"/>
        <v>3.3246265278406457</v>
      </c>
      <c r="AO107" s="122">
        <f t="shared" si="173"/>
        <v>6.3320959710276234</v>
      </c>
      <c r="AP107" s="122">
        <f t="shared" si="174"/>
        <v>3.8071525577184704</v>
      </c>
      <c r="AQ107" s="122">
        <f t="shared" si="175"/>
        <v>4.2388411045721837</v>
      </c>
      <c r="AR107" s="122">
        <f t="shared" si="176"/>
        <v>1.066647804436393</v>
      </c>
      <c r="AS107" s="122">
        <f t="shared" si="177"/>
        <v>5.7372566772295119</v>
      </c>
      <c r="AT107" s="122">
        <f t="shared" si="178"/>
        <v>3.5872453598913729</v>
      </c>
      <c r="AU107" s="122">
        <f t="shared" si="179"/>
        <v>5.8832163875056525</v>
      </c>
      <c r="AV107" s="59">
        <f t="shared" ca="1" si="141"/>
        <v>60.771276595744688</v>
      </c>
      <c r="AW107" s="16">
        <f>IF(AND('User Input'!$G$6=1,OR(HOUR(Model!BK107)=8,HOUR(Model!BK107)=9)),10,IF(AND('User Input'!$G$6=2,HOUR(Model!BK107)=6),10,0))</f>
        <v>0</v>
      </c>
      <c r="AX107" s="69">
        <f>IF('User Input'!$G$11=4,(Model!DA107-Model!$DA$4)*50,0)+IF('User Input'!$G$11=3,(Model!CV107-Model!$CV$4)*50,0)+IF('User Input'!$G$11=2,(Model!CW107-Model!$CW$4)*50,0)+IF('User Input'!$G$11=1,(Model!CX107-Model!$CX$4)*-25+(Model!CY107-Model!$CY$4)*-25,0)</f>
        <v>10.771276595744688</v>
      </c>
      <c r="AY107" s="16">
        <f>IF(AND('User Input'!$G$19=0,Model!BG107="M"),-1000,0)+IF(AND('User Input'!$G$20=0,Model!BG107="T"),-1000,0)+IF(AND('User Input'!$G$21=0,OR(Model!BG107="W",BH107="W")),-1000,0)+IF(AND('User Input'!$G$22=0,OR(Model!BG107="R",BH107="R")),-1000,0)</f>
        <v>0</v>
      </c>
      <c r="AZ107" s="16">
        <f ca="1">IF('User Input'!$G$26="NA",0,OFFSET(Model!BN107,1,'User Input'!$G$26)*50)</f>
        <v>50</v>
      </c>
      <c r="BA107" s="16">
        <f ca="1">IF('User Input'!$G$27="NA",0,OFFSET(Model!BN107,1,'User Input'!$G$27)*50)</f>
        <v>0</v>
      </c>
      <c r="BB107" s="14" t="s">
        <v>774</v>
      </c>
      <c r="BC107" s="14" t="s">
        <v>103</v>
      </c>
      <c r="BD107" s="14">
        <f>VLOOKUP(BB107,Size!$A$1:$D$397,4,TRUE)</f>
        <v>58</v>
      </c>
      <c r="BE107" s="14" t="s">
        <v>982</v>
      </c>
      <c r="BF107" s="14">
        <f t="shared" si="159"/>
        <v>2</v>
      </c>
      <c r="BG107" s="15" t="str">
        <f t="shared" si="160"/>
        <v>T</v>
      </c>
      <c r="BH107" s="15" t="str">
        <f t="shared" si="161"/>
        <v>R</v>
      </c>
      <c r="BI107" s="14" t="s">
        <v>1023</v>
      </c>
      <c r="BJ107" s="14">
        <f t="shared" si="162"/>
        <v>5</v>
      </c>
      <c r="BK107" s="123" t="str">
        <f t="shared" si="149"/>
        <v>3:00</v>
      </c>
      <c r="BL107" s="14" t="str">
        <f t="shared" si="150"/>
        <v>4:20</v>
      </c>
      <c r="BM107" s="14" t="s">
        <v>770</v>
      </c>
      <c r="BN107" s="14" t="s">
        <v>768</v>
      </c>
      <c r="BO107" s="16">
        <f t="shared" si="180"/>
        <v>20</v>
      </c>
      <c r="BP107" s="16">
        <f t="shared" si="181"/>
        <v>40</v>
      </c>
      <c r="BQ107" s="58">
        <f t="shared" si="182"/>
        <v>4</v>
      </c>
      <c r="BR107" s="16">
        <f t="shared" si="183"/>
        <v>4</v>
      </c>
      <c r="BS107" s="16">
        <f t="shared" si="151"/>
        <v>24</v>
      </c>
      <c r="BT107" s="16">
        <f t="shared" si="152"/>
        <v>44</v>
      </c>
      <c r="BU107" s="14">
        <v>0</v>
      </c>
      <c r="BV107" s="14">
        <v>0</v>
      </c>
      <c r="BW107" s="14">
        <v>0</v>
      </c>
      <c r="BX107" s="14">
        <v>0</v>
      </c>
      <c r="BY107" s="14">
        <v>0</v>
      </c>
      <c r="BZ107" s="14">
        <v>0</v>
      </c>
      <c r="CA107" s="14">
        <v>0</v>
      </c>
      <c r="CB107" s="14">
        <v>1</v>
      </c>
      <c r="CC107" s="14">
        <v>0</v>
      </c>
      <c r="CD107" s="14">
        <v>0</v>
      </c>
      <c r="CE107" s="14">
        <v>0</v>
      </c>
      <c r="CF107" s="14">
        <v>0</v>
      </c>
      <c r="CG107" s="14">
        <v>0</v>
      </c>
      <c r="CH107" s="14">
        <v>1</v>
      </c>
      <c r="CI107" s="14">
        <v>0</v>
      </c>
      <c r="CJ107" s="14">
        <v>1</v>
      </c>
      <c r="CK107" s="14">
        <v>0</v>
      </c>
      <c r="CL107" s="14">
        <v>0</v>
      </c>
      <c r="CM107" s="14">
        <v>0</v>
      </c>
      <c r="CN107" s="14">
        <v>0</v>
      </c>
      <c r="CO107" s="14">
        <v>1</v>
      </c>
      <c r="CP107" s="14">
        <v>1</v>
      </c>
      <c r="CQ107" s="14">
        <v>0</v>
      </c>
      <c r="CS107" s="50">
        <v>3.1</v>
      </c>
      <c r="CT107" s="50">
        <v>6.9</v>
      </c>
      <c r="CU107" s="50">
        <v>6.9</v>
      </c>
      <c r="CV107" s="50">
        <v>6.4</v>
      </c>
      <c r="CW107" s="50">
        <v>6.7</v>
      </c>
      <c r="CX107" s="50">
        <v>6.1</v>
      </c>
      <c r="CY107" s="50">
        <v>-0.1</v>
      </c>
      <c r="CZ107" s="50">
        <v>6.6</v>
      </c>
      <c r="DA107" s="50">
        <v>6.7</v>
      </c>
    </row>
    <row r="108" spans="1:105" s="16" customFormat="1" x14ac:dyDescent="0.25">
      <c r="A108" s="16">
        <v>102</v>
      </c>
      <c r="B108" s="59">
        <f t="shared" si="153"/>
        <v>4</v>
      </c>
      <c r="C108" s="59" t="str">
        <f t="shared" si="146"/>
        <v/>
      </c>
      <c r="D108" s="66">
        <v>0</v>
      </c>
      <c r="E108" s="65">
        <f t="shared" si="147"/>
        <v>0</v>
      </c>
      <c r="F108" s="58">
        <f t="shared" si="154"/>
        <v>0</v>
      </c>
      <c r="G108" s="58">
        <f t="shared" si="165"/>
        <v>0</v>
      </c>
      <c r="H108" s="58" t="str">
        <f t="shared" si="185"/>
        <v/>
      </c>
      <c r="I108" s="58" t="str">
        <f t="shared" si="185"/>
        <v/>
      </c>
      <c r="J108" s="58" t="str">
        <f t="shared" si="185"/>
        <v/>
      </c>
      <c r="K108" s="58" t="str">
        <f t="shared" si="185"/>
        <v/>
      </c>
      <c r="L108" s="58" t="str">
        <f t="shared" si="185"/>
        <v/>
      </c>
      <c r="M108" s="58" t="str">
        <f t="shared" si="185"/>
        <v/>
      </c>
      <c r="N108" s="58" t="str">
        <f t="shared" si="185"/>
        <v/>
      </c>
      <c r="O108" s="58" t="str">
        <f t="shared" si="185"/>
        <v/>
      </c>
      <c r="P108" s="58" t="str">
        <f t="shared" si="185"/>
        <v/>
      </c>
      <c r="Q108" s="58" t="str">
        <f t="shared" si="185"/>
        <v/>
      </c>
      <c r="R108" s="58" t="str">
        <f t="shared" si="186"/>
        <v/>
      </c>
      <c r="S108" s="58" t="str">
        <f t="shared" si="186"/>
        <v/>
      </c>
      <c r="T108" s="58" t="str">
        <f t="shared" si="186"/>
        <v/>
      </c>
      <c r="U108" s="58" t="str">
        <f t="shared" si="186"/>
        <v/>
      </c>
      <c r="V108" s="58" t="str">
        <f t="shared" si="186"/>
        <v/>
      </c>
      <c r="W108" s="58" t="str">
        <f t="shared" si="186"/>
        <v/>
      </c>
      <c r="X108" s="58" t="str">
        <f t="shared" si="186"/>
        <v/>
      </c>
      <c r="Y108" s="58" t="str">
        <f t="shared" si="186"/>
        <v/>
      </c>
      <c r="Z108" s="58" t="str">
        <f t="shared" si="186"/>
        <v/>
      </c>
      <c r="AA108" s="58" t="str">
        <f t="shared" si="186"/>
        <v/>
      </c>
      <c r="AB108" s="68">
        <f t="shared" si="166"/>
        <v>0</v>
      </c>
      <c r="AC108" s="58">
        <f t="shared" ca="1" si="167"/>
        <v>66</v>
      </c>
      <c r="AD108" s="134">
        <f t="shared" ca="1" si="184"/>
        <v>43.135491956623291</v>
      </c>
      <c r="AE108" s="130">
        <f t="shared" ca="1" si="184"/>
        <v>37.839891030889198</v>
      </c>
      <c r="AF108" s="130">
        <f t="shared" ca="1" si="184"/>
        <v>37.160967835282257</v>
      </c>
      <c r="AG108" s="130">
        <f t="shared" ca="1" si="184"/>
        <v>36.821506237478793</v>
      </c>
      <c r="AH108" s="135">
        <f t="shared" ca="1" si="184"/>
        <v>36.549936959236021</v>
      </c>
      <c r="AI108" s="122">
        <f t="shared" si="168"/>
        <v>165.68992756903549</v>
      </c>
      <c r="AJ108" s="16">
        <v>58</v>
      </c>
      <c r="AK108" s="16">
        <f t="shared" si="169"/>
        <v>52</v>
      </c>
      <c r="AL108" s="122">
        <f t="shared" si="170"/>
        <v>171.68992756903549</v>
      </c>
      <c r="AM108" s="122">
        <f t="shared" si="171"/>
        <v>0</v>
      </c>
      <c r="AN108" s="122">
        <f t="shared" si="172"/>
        <v>0</v>
      </c>
      <c r="AO108" s="122">
        <f t="shared" si="173"/>
        <v>1.5661385242191057</v>
      </c>
      <c r="AP108" s="122">
        <f t="shared" si="174"/>
        <v>5.1411951109099618</v>
      </c>
      <c r="AQ108" s="122">
        <f t="shared" si="175"/>
        <v>3.0367134449977131</v>
      </c>
      <c r="AR108" s="122">
        <f t="shared" si="176"/>
        <v>3.926222272521505</v>
      </c>
      <c r="AS108" s="122">
        <f t="shared" si="177"/>
        <v>1.277682209144408</v>
      </c>
      <c r="AT108" s="122">
        <f t="shared" si="178"/>
        <v>3.5872453598913729</v>
      </c>
      <c r="AU108" s="122">
        <f t="shared" si="179"/>
        <v>2.1810887279311886</v>
      </c>
      <c r="AV108" s="59">
        <f t="shared" ca="1" si="141"/>
        <v>43.271276595744673</v>
      </c>
      <c r="AW108" s="16">
        <f>IF(AND('User Input'!$G$6=1,OR(HOUR(Model!BK108)=8,HOUR(Model!BK108)=9)),10,IF(AND('User Input'!$G$6=2,HOUR(Model!BK108)=6),10,0))</f>
        <v>0</v>
      </c>
      <c r="AX108" s="69">
        <f>IF('User Input'!$G$11=4,(Model!DA108-Model!$DA$4)*50,0)+IF('User Input'!$G$11=3,(Model!CV108-Model!$CV$4)*50,0)+IF('User Input'!$G$11=2,(Model!CW108-Model!$CW$4)*50,0)+IF('User Input'!$G$11=1,(Model!CX108-Model!$CX$4)*-25+(Model!CY108-Model!$CY$4)*-25,0)</f>
        <v>-6.7287234042553283</v>
      </c>
      <c r="AY108" s="16">
        <f>IF(AND('User Input'!$G$19=0,Model!BG108="M"),-1000,0)+IF(AND('User Input'!$G$20=0,Model!BG108="T"),-1000,0)+IF(AND('User Input'!$G$21=0,OR(Model!BG108="W",BH108="W")),-1000,0)+IF(AND('User Input'!$G$22=0,OR(Model!BG108="R",BH108="R")),-1000,0)</f>
        <v>0</v>
      </c>
      <c r="AZ108" s="16">
        <f ca="1">IF('User Input'!$G$26="NA",0,OFFSET(Model!BN108,1,'User Input'!$G$26)*50)</f>
        <v>50</v>
      </c>
      <c r="BA108" s="16">
        <f ca="1">IF('User Input'!$G$27="NA",0,OFFSET(Model!BN108,1,'User Input'!$G$27)*50)</f>
        <v>0</v>
      </c>
      <c r="BB108" s="14" t="s">
        <v>741</v>
      </c>
      <c r="BC108" s="14" t="s">
        <v>107</v>
      </c>
      <c r="BD108" s="14">
        <f>VLOOKUP(BB108,Size!$A$1:$D$397,4,TRUE)</f>
        <v>58</v>
      </c>
      <c r="BE108" s="14" t="s">
        <v>982</v>
      </c>
      <c r="BF108" s="14">
        <f t="shared" si="159"/>
        <v>2</v>
      </c>
      <c r="BG108" s="15" t="str">
        <f t="shared" si="160"/>
        <v>T</v>
      </c>
      <c r="BH108" s="15" t="str">
        <f t="shared" si="161"/>
        <v>R</v>
      </c>
      <c r="BI108" s="14" t="s">
        <v>983</v>
      </c>
      <c r="BJ108" s="14">
        <f t="shared" si="162"/>
        <v>6</v>
      </c>
      <c r="BK108" s="123" t="str">
        <f t="shared" si="149"/>
        <v>10:30</v>
      </c>
      <c r="BL108" s="14" t="str">
        <f t="shared" si="150"/>
        <v>11:50</v>
      </c>
      <c r="BM108" s="14" t="s">
        <v>838</v>
      </c>
      <c r="BN108" s="14" t="s">
        <v>740</v>
      </c>
      <c r="BO108" s="16">
        <f t="shared" si="180"/>
        <v>20</v>
      </c>
      <c r="BP108" s="16">
        <f t="shared" si="181"/>
        <v>40</v>
      </c>
      <c r="BQ108" s="58">
        <f t="shared" si="182"/>
        <v>2</v>
      </c>
      <c r="BR108" s="16">
        <f t="shared" si="183"/>
        <v>2</v>
      </c>
      <c r="BS108" s="16">
        <f t="shared" si="151"/>
        <v>22</v>
      </c>
      <c r="BT108" s="16">
        <f t="shared" si="152"/>
        <v>42</v>
      </c>
      <c r="BU108" s="14">
        <v>0</v>
      </c>
      <c r="BV108" s="14">
        <v>0</v>
      </c>
      <c r="BW108" s="14">
        <v>0</v>
      </c>
      <c r="BX108" s="14">
        <v>0</v>
      </c>
      <c r="BY108" s="14">
        <v>0</v>
      </c>
      <c r="BZ108" s="14">
        <v>0</v>
      </c>
      <c r="CA108" s="14">
        <v>0</v>
      </c>
      <c r="CB108" s="14">
        <v>0</v>
      </c>
      <c r="CC108" s="14">
        <v>0</v>
      </c>
      <c r="CD108" s="14">
        <v>0</v>
      </c>
      <c r="CE108" s="14">
        <v>0</v>
      </c>
      <c r="CF108" s="14">
        <v>0</v>
      </c>
      <c r="CG108" s="14">
        <v>0</v>
      </c>
      <c r="CH108" s="14">
        <v>0</v>
      </c>
      <c r="CI108" s="14">
        <v>0</v>
      </c>
      <c r="CJ108" s="14">
        <v>1</v>
      </c>
      <c r="CK108" s="14">
        <v>0</v>
      </c>
      <c r="CL108" s="14">
        <v>0</v>
      </c>
      <c r="CM108" s="14">
        <v>0</v>
      </c>
      <c r="CN108" s="14">
        <v>0</v>
      </c>
      <c r="CO108" s="14">
        <v>0</v>
      </c>
      <c r="CP108" s="14">
        <v>1</v>
      </c>
      <c r="CQ108" s="14">
        <v>0</v>
      </c>
      <c r="CS108" s="50">
        <v>3.4</v>
      </c>
      <c r="CT108" s="50">
        <v>6.2</v>
      </c>
      <c r="CU108" s="50">
        <v>6.5</v>
      </c>
      <c r="CV108" s="50">
        <v>6.5</v>
      </c>
      <c r="CW108" s="50">
        <v>6.6</v>
      </c>
      <c r="CX108" s="50">
        <v>6.4</v>
      </c>
      <c r="CY108" s="50">
        <v>0.3</v>
      </c>
      <c r="CZ108" s="50">
        <v>6.6</v>
      </c>
      <c r="DA108" s="50">
        <v>6.4</v>
      </c>
    </row>
    <row r="109" spans="1:105" s="16" customFormat="1" x14ac:dyDescent="0.25">
      <c r="A109" s="16">
        <v>103</v>
      </c>
      <c r="B109" s="59">
        <f t="shared" si="153"/>
        <v>4</v>
      </c>
      <c r="C109" s="59" t="str">
        <f t="shared" si="146"/>
        <v/>
      </c>
      <c r="D109" s="66">
        <v>0</v>
      </c>
      <c r="E109" s="65">
        <f t="shared" si="147"/>
        <v>0</v>
      </c>
      <c r="F109" s="58">
        <f t="shared" ref="F109:F126" si="187">IF(D109=1,VLOOKUP(HOUR(BK109),$DF$18:$DG$22,2),0)</f>
        <v>0</v>
      </c>
      <c r="G109" s="58">
        <f t="shared" si="165"/>
        <v>0</v>
      </c>
      <c r="H109" s="58" t="str">
        <f t="shared" si="185"/>
        <v/>
      </c>
      <c r="I109" s="58" t="str">
        <f t="shared" si="185"/>
        <v/>
      </c>
      <c r="J109" s="58" t="str">
        <f t="shared" si="185"/>
        <v/>
      </c>
      <c r="K109" s="58" t="str">
        <f t="shared" si="185"/>
        <v/>
      </c>
      <c r="L109" s="58" t="str">
        <f t="shared" si="185"/>
        <v/>
      </c>
      <c r="M109" s="58" t="str">
        <f t="shared" si="185"/>
        <v/>
      </c>
      <c r="N109" s="58" t="str">
        <f t="shared" si="185"/>
        <v/>
      </c>
      <c r="O109" s="58" t="str">
        <f t="shared" si="185"/>
        <v/>
      </c>
      <c r="P109" s="58" t="str">
        <f t="shared" si="185"/>
        <v/>
      </c>
      <c r="Q109" s="58" t="str">
        <f t="shared" si="185"/>
        <v/>
      </c>
      <c r="R109" s="58" t="str">
        <f t="shared" si="186"/>
        <v/>
      </c>
      <c r="S109" s="58" t="str">
        <f t="shared" si="186"/>
        <v/>
      </c>
      <c r="T109" s="58" t="str">
        <f t="shared" si="186"/>
        <v/>
      </c>
      <c r="U109" s="58" t="str">
        <f t="shared" si="186"/>
        <v/>
      </c>
      <c r="V109" s="58" t="str">
        <f t="shared" si="186"/>
        <v/>
      </c>
      <c r="W109" s="58" t="str">
        <f t="shared" si="186"/>
        <v/>
      </c>
      <c r="X109" s="58" t="str">
        <f t="shared" si="186"/>
        <v/>
      </c>
      <c r="Y109" s="58" t="str">
        <f t="shared" si="186"/>
        <v/>
      </c>
      <c r="Z109" s="58" t="str">
        <f t="shared" si="186"/>
        <v/>
      </c>
      <c r="AA109" s="58" t="str">
        <f t="shared" si="186"/>
        <v/>
      </c>
      <c r="AB109" s="68">
        <f t="shared" si="166"/>
        <v>0</v>
      </c>
      <c r="AC109" s="58">
        <f t="shared" ca="1" si="167"/>
        <v>65</v>
      </c>
      <c r="AD109" s="134">
        <f t="shared" ca="1" si="184"/>
        <v>45.244421818099063</v>
      </c>
      <c r="AE109" s="130">
        <f t="shared" ca="1" si="184"/>
        <v>24.697085489920418</v>
      </c>
      <c r="AF109" s="130">
        <f t="shared" ca="1" si="184"/>
        <v>22.062811601692388</v>
      </c>
      <c r="AG109" s="130">
        <f t="shared" ca="1" si="184"/>
        <v>20.745674657578377</v>
      </c>
      <c r="AH109" s="135">
        <f t="shared" ca="1" si="184"/>
        <v>19.69196510228716</v>
      </c>
      <c r="AI109" s="122">
        <f t="shared" si="168"/>
        <v>207.55299139882277</v>
      </c>
      <c r="AJ109" s="16">
        <v>59</v>
      </c>
      <c r="AK109" s="16">
        <f t="shared" si="169"/>
        <v>91.312000000000012</v>
      </c>
      <c r="AL109" s="122">
        <f t="shared" si="170"/>
        <v>175.24099139882273</v>
      </c>
      <c r="AM109" s="122">
        <f t="shared" si="171"/>
        <v>0</v>
      </c>
      <c r="AN109" s="122">
        <f t="shared" si="172"/>
        <v>0</v>
      </c>
      <c r="AO109" s="122">
        <f t="shared" si="173"/>
        <v>2.4576278859212302</v>
      </c>
      <c r="AP109" s="122">
        <f t="shared" si="174"/>
        <v>5.1411951109099618</v>
      </c>
      <c r="AQ109" s="122">
        <f t="shared" si="175"/>
        <v>3.0367134449977131</v>
      </c>
      <c r="AR109" s="122">
        <f t="shared" si="176"/>
        <v>3.926222272521505</v>
      </c>
      <c r="AS109" s="122">
        <f t="shared" si="177"/>
        <v>2.0925758261656844</v>
      </c>
      <c r="AT109" s="122">
        <f t="shared" si="178"/>
        <v>2.4893730194658414</v>
      </c>
      <c r="AU109" s="122">
        <f t="shared" si="179"/>
        <v>2.1810887279311886</v>
      </c>
      <c r="AV109" s="59">
        <f t="shared" ca="1" si="141"/>
        <v>45.771276595744666</v>
      </c>
      <c r="AW109" s="16">
        <f>IF(AND('User Input'!$G$6=1,OR(HOUR(Model!BK109)=8,HOUR(Model!BK109)=9)),10,IF(AND('User Input'!$G$6=2,HOUR(Model!BK109)=6),10,0))</f>
        <v>0</v>
      </c>
      <c r="AX109" s="69">
        <f>IF('User Input'!$G$11=4,(Model!DA109-Model!$DA$4)*50,0)+IF('User Input'!$G$11=3,(Model!CV109-Model!$CV$4)*50,0)+IF('User Input'!$G$11=2,(Model!CW109-Model!$CW$4)*50,0)+IF('User Input'!$G$11=1,(Model!CX109-Model!$CX$4)*-25+(Model!CY109-Model!$CY$4)*-25,0)</f>
        <v>-4.2287234042553301</v>
      </c>
      <c r="AY109" s="16">
        <f>IF(AND('User Input'!$G$19=0,Model!BG109="M"),-1000,0)+IF(AND('User Input'!$G$20=0,Model!BG109="T"),-1000,0)+IF(AND('User Input'!$G$21=0,OR(Model!BG109="W",BH109="W")),-1000,0)+IF(AND('User Input'!$G$22=0,OR(Model!BG109="R",BH109="R")),-1000,0)</f>
        <v>0</v>
      </c>
      <c r="AZ109" s="16">
        <f ca="1">IF('User Input'!$G$26="NA",0,OFFSET(Model!BN109,1,'User Input'!$G$26)*50)</f>
        <v>50</v>
      </c>
      <c r="BA109" s="16">
        <f ca="1">IF('User Input'!$G$27="NA",0,OFFSET(Model!BN109,1,'User Input'!$G$27)*50)</f>
        <v>0</v>
      </c>
      <c r="BB109" s="14" t="s">
        <v>739</v>
      </c>
      <c r="BC109" s="14" t="s">
        <v>107</v>
      </c>
      <c r="BD109" s="14">
        <f>VLOOKUP(BB109,Size!$A$1:$D$397,4,TRUE)</f>
        <v>59</v>
      </c>
      <c r="BE109" s="14" t="s">
        <v>982</v>
      </c>
      <c r="BF109" s="14">
        <f t="shared" si="159"/>
        <v>2</v>
      </c>
      <c r="BG109" s="15" t="str">
        <f t="shared" si="160"/>
        <v>T</v>
      </c>
      <c r="BH109" s="15" t="str">
        <f t="shared" si="161"/>
        <v>R</v>
      </c>
      <c r="BI109" s="14" t="s">
        <v>1008</v>
      </c>
      <c r="BJ109" s="14">
        <f t="shared" si="162"/>
        <v>5</v>
      </c>
      <c r="BK109" s="123" t="str">
        <f t="shared" si="149"/>
        <v>1:30</v>
      </c>
      <c r="BL109" s="14" t="str">
        <f t="shared" si="150"/>
        <v>2:50</v>
      </c>
      <c r="BM109" s="14" t="s">
        <v>838</v>
      </c>
      <c r="BN109" s="14" t="s">
        <v>740</v>
      </c>
      <c r="BO109" s="16">
        <f t="shared" si="180"/>
        <v>20</v>
      </c>
      <c r="BP109" s="16">
        <f t="shared" si="181"/>
        <v>40</v>
      </c>
      <c r="BQ109" s="58">
        <f t="shared" si="182"/>
        <v>3</v>
      </c>
      <c r="BR109" s="16">
        <f t="shared" si="183"/>
        <v>3</v>
      </c>
      <c r="BS109" s="16">
        <f t="shared" si="151"/>
        <v>23</v>
      </c>
      <c r="BT109" s="16">
        <f t="shared" si="152"/>
        <v>43</v>
      </c>
      <c r="BU109" s="14">
        <v>0</v>
      </c>
      <c r="BV109" s="14">
        <v>0</v>
      </c>
      <c r="BW109" s="14">
        <v>0</v>
      </c>
      <c r="BX109" s="14">
        <v>0</v>
      </c>
      <c r="BY109" s="14">
        <v>0</v>
      </c>
      <c r="BZ109" s="14">
        <v>0</v>
      </c>
      <c r="CA109" s="14">
        <v>0</v>
      </c>
      <c r="CB109" s="14">
        <v>0</v>
      </c>
      <c r="CC109" s="14">
        <v>0</v>
      </c>
      <c r="CD109" s="14">
        <v>0</v>
      </c>
      <c r="CE109" s="14">
        <v>0</v>
      </c>
      <c r="CF109" s="14">
        <v>0</v>
      </c>
      <c r="CG109" s="14">
        <v>0</v>
      </c>
      <c r="CH109" s="14">
        <v>0</v>
      </c>
      <c r="CI109" s="14">
        <v>0</v>
      </c>
      <c r="CJ109" s="14">
        <v>1</v>
      </c>
      <c r="CK109" s="14">
        <v>0</v>
      </c>
      <c r="CL109" s="14">
        <v>0</v>
      </c>
      <c r="CM109" s="14">
        <v>0</v>
      </c>
      <c r="CN109" s="14">
        <v>0</v>
      </c>
      <c r="CO109" s="14">
        <v>0</v>
      </c>
      <c r="CP109" s="14">
        <v>1</v>
      </c>
      <c r="CQ109" s="14">
        <v>0</v>
      </c>
      <c r="CS109" s="50">
        <v>3.4</v>
      </c>
      <c r="CT109" s="50">
        <v>6.1</v>
      </c>
      <c r="CU109" s="50">
        <v>6.6</v>
      </c>
      <c r="CV109" s="50">
        <v>6.5</v>
      </c>
      <c r="CW109" s="50">
        <v>6.6</v>
      </c>
      <c r="CX109" s="50">
        <v>6.4</v>
      </c>
      <c r="CY109" s="50">
        <v>0.2</v>
      </c>
      <c r="CZ109" s="50">
        <v>6.5</v>
      </c>
      <c r="DA109" s="50">
        <v>6.4</v>
      </c>
    </row>
    <row r="110" spans="1:105" s="16" customFormat="1" x14ac:dyDescent="0.25">
      <c r="A110" s="16">
        <v>104</v>
      </c>
      <c r="B110" s="59">
        <f t="shared" si="153"/>
        <v>4</v>
      </c>
      <c r="C110" s="59" t="str">
        <f t="shared" si="146"/>
        <v/>
      </c>
      <c r="D110" s="66">
        <v>0</v>
      </c>
      <c r="E110" s="65">
        <f t="shared" si="147"/>
        <v>0</v>
      </c>
      <c r="F110" s="58">
        <f t="shared" si="187"/>
        <v>0</v>
      </c>
      <c r="G110" s="58">
        <f t="shared" si="165"/>
        <v>0</v>
      </c>
      <c r="H110" s="58" t="str">
        <f t="shared" si="185"/>
        <v/>
      </c>
      <c r="I110" s="58" t="str">
        <f t="shared" si="185"/>
        <v/>
      </c>
      <c r="J110" s="58" t="str">
        <f t="shared" si="185"/>
        <v/>
      </c>
      <c r="K110" s="58" t="str">
        <f t="shared" si="185"/>
        <v/>
      </c>
      <c r="L110" s="58" t="str">
        <f t="shared" si="185"/>
        <v/>
      </c>
      <c r="M110" s="58" t="str">
        <f t="shared" si="185"/>
        <v/>
      </c>
      <c r="N110" s="58" t="str">
        <f t="shared" si="185"/>
        <v/>
      </c>
      <c r="O110" s="58" t="str">
        <f t="shared" si="185"/>
        <v/>
      </c>
      <c r="P110" s="58" t="str">
        <f t="shared" si="185"/>
        <v/>
      </c>
      <c r="Q110" s="58" t="str">
        <f t="shared" si="185"/>
        <v/>
      </c>
      <c r="R110" s="58" t="str">
        <f t="shared" si="186"/>
        <v/>
      </c>
      <c r="S110" s="58" t="str">
        <f t="shared" si="186"/>
        <v/>
      </c>
      <c r="T110" s="58" t="str">
        <f t="shared" si="186"/>
        <v/>
      </c>
      <c r="U110" s="58" t="str">
        <f t="shared" si="186"/>
        <v/>
      </c>
      <c r="V110" s="58" t="str">
        <f t="shared" si="186"/>
        <v/>
      </c>
      <c r="W110" s="58" t="str">
        <f t="shared" si="186"/>
        <v/>
      </c>
      <c r="X110" s="58" t="str">
        <f t="shared" si="186"/>
        <v/>
      </c>
      <c r="Y110" s="58" t="str">
        <f t="shared" si="186"/>
        <v/>
      </c>
      <c r="Z110" s="58" t="str">
        <f t="shared" si="186"/>
        <v/>
      </c>
      <c r="AA110" s="58" t="str">
        <f t="shared" si="186"/>
        <v/>
      </c>
      <c r="AB110" s="68">
        <f t="shared" si="166"/>
        <v>0</v>
      </c>
      <c r="AC110" s="58">
        <f t="shared" ca="1" si="167"/>
        <v>42</v>
      </c>
      <c r="AD110" s="134">
        <f t="shared" ca="1" si="184"/>
        <v>90.771276595744666</v>
      </c>
      <c r="AE110" s="130">
        <f t="shared" ca="1" si="184"/>
        <v>90.771276595744666</v>
      </c>
      <c r="AF110" s="130">
        <f t="shared" ca="1" si="184"/>
        <v>90.771276595744666</v>
      </c>
      <c r="AG110" s="130">
        <f t="shared" ca="1" si="184"/>
        <v>90.771276595744666</v>
      </c>
      <c r="AH110" s="135">
        <f t="shared" ca="1" si="184"/>
        <v>90.771276595744666</v>
      </c>
      <c r="AI110" s="122">
        <f t="shared" si="168"/>
        <v>-22.223177908555918</v>
      </c>
      <c r="AJ110" s="16">
        <v>49</v>
      </c>
      <c r="AK110" s="16">
        <f t="shared" si="169"/>
        <v>14</v>
      </c>
      <c r="AL110" s="122">
        <f t="shared" si="170"/>
        <v>12.77682209144408</v>
      </c>
      <c r="AM110" s="122">
        <f t="shared" si="171"/>
        <v>0</v>
      </c>
      <c r="AN110" s="122">
        <f t="shared" si="172"/>
        <v>0</v>
      </c>
      <c r="AO110" s="122">
        <f t="shared" si="173"/>
        <v>0</v>
      </c>
      <c r="AP110" s="122">
        <f t="shared" si="174"/>
        <v>0</v>
      </c>
      <c r="AQ110" s="122">
        <f t="shared" si="175"/>
        <v>0</v>
      </c>
      <c r="AR110" s="122">
        <f t="shared" si="176"/>
        <v>0</v>
      </c>
      <c r="AS110" s="122">
        <f t="shared" si="177"/>
        <v>1.277682209144408</v>
      </c>
      <c r="AT110" s="122">
        <f t="shared" si="178"/>
        <v>0</v>
      </c>
      <c r="AU110" s="122">
        <f t="shared" si="179"/>
        <v>0</v>
      </c>
      <c r="AV110" s="59">
        <f t="shared" ca="1" si="141"/>
        <v>90.771276595744666</v>
      </c>
      <c r="AW110" s="16">
        <f>IF(AND('User Input'!$G$6=1,OR(HOUR(Model!BK110)=8,HOUR(Model!BK110)=9)),10,IF(AND('User Input'!$G$6=2,HOUR(Model!BK110)=6),10,0))</f>
        <v>10</v>
      </c>
      <c r="AX110" s="69">
        <f>IF('User Input'!$G$11=4,(Model!DA110-Model!$DA$4)*50,0)+IF('User Input'!$G$11=3,(Model!CV110-Model!$CV$4)*50,0)+IF('User Input'!$G$11=2,(Model!CW110-Model!$CW$4)*50,0)+IF('User Input'!$G$11=1,(Model!CX110-Model!$CX$4)*-25+(Model!CY110-Model!$CY$4)*-25,0)</f>
        <v>30.771276595744673</v>
      </c>
      <c r="AY110" s="16">
        <f>IF(AND('User Input'!$G$19=0,Model!BG110="M"),-1000,0)+IF(AND('User Input'!$G$20=0,Model!BG110="T"),-1000,0)+IF(AND('User Input'!$G$21=0,OR(Model!BG110="W",BH110="W")),-1000,0)+IF(AND('User Input'!$G$22=0,OR(Model!BG110="R",BH110="R")),-1000,0)</f>
        <v>0</v>
      </c>
      <c r="AZ110" s="16">
        <f ca="1">IF('User Input'!$G$26="NA",0,OFFSET(Model!BN110,1,'User Input'!$G$26)*50)</f>
        <v>50</v>
      </c>
      <c r="BA110" s="16">
        <f ca="1">IF('User Input'!$G$27="NA",0,OFFSET(Model!BN110,1,'User Input'!$G$27)*50)</f>
        <v>0</v>
      </c>
      <c r="BB110" s="14" t="s">
        <v>837</v>
      </c>
      <c r="BC110" s="14" t="s">
        <v>107</v>
      </c>
      <c r="BD110" s="14">
        <f>VLOOKUP(BB110,Size!$A$1:$D$397,4,TRUE)</f>
        <v>49</v>
      </c>
      <c r="BE110" s="14" t="s">
        <v>991</v>
      </c>
      <c r="BF110" s="14">
        <f t="shared" si="159"/>
        <v>1</v>
      </c>
      <c r="BG110" s="15" t="str">
        <f t="shared" si="160"/>
        <v>T</v>
      </c>
      <c r="BH110" s="15" t="str">
        <f t="shared" si="161"/>
        <v/>
      </c>
      <c r="BI110" s="14" t="s">
        <v>970</v>
      </c>
      <c r="BJ110" s="14">
        <f t="shared" si="162"/>
        <v>5</v>
      </c>
      <c r="BK110" s="123" t="str">
        <f t="shared" si="149"/>
        <v>6:00</v>
      </c>
      <c r="BL110" s="14" t="str">
        <f t="shared" si="150"/>
        <v>9:00</v>
      </c>
      <c r="BM110" s="14" t="s">
        <v>838</v>
      </c>
      <c r="BN110" s="14" t="s">
        <v>834</v>
      </c>
      <c r="BO110" s="16">
        <f t="shared" si="180"/>
        <v>20</v>
      </c>
      <c r="BP110" s="16">
        <f t="shared" si="181"/>
        <v>0</v>
      </c>
      <c r="BQ110" s="58">
        <f t="shared" si="182"/>
        <v>5</v>
      </c>
      <c r="BR110" s="16">
        <f t="shared" si="183"/>
        <v>5</v>
      </c>
      <c r="BS110" s="16">
        <f t="shared" si="151"/>
        <v>25</v>
      </c>
      <c r="BT110" s="16">
        <f t="shared" si="152"/>
        <v>0</v>
      </c>
      <c r="BU110" s="14">
        <v>0</v>
      </c>
      <c r="BV110" s="14">
        <v>0</v>
      </c>
      <c r="BW110" s="14">
        <v>0</v>
      </c>
      <c r="BX110" s="14">
        <v>0</v>
      </c>
      <c r="BY110" s="14">
        <v>0</v>
      </c>
      <c r="BZ110" s="14">
        <v>0</v>
      </c>
      <c r="CA110" s="14">
        <v>0</v>
      </c>
      <c r="CB110" s="14">
        <v>0</v>
      </c>
      <c r="CC110" s="14">
        <v>0</v>
      </c>
      <c r="CD110" s="14">
        <v>0</v>
      </c>
      <c r="CE110" s="14">
        <v>0</v>
      </c>
      <c r="CF110" s="14">
        <v>0</v>
      </c>
      <c r="CG110" s="14">
        <v>0</v>
      </c>
      <c r="CH110" s="14">
        <v>0</v>
      </c>
      <c r="CI110" s="14">
        <v>0</v>
      </c>
      <c r="CJ110" s="14">
        <v>1</v>
      </c>
      <c r="CK110" s="14">
        <v>0</v>
      </c>
      <c r="CL110" s="14">
        <v>0</v>
      </c>
      <c r="CM110" s="14">
        <v>0</v>
      </c>
      <c r="CN110" s="14">
        <v>0</v>
      </c>
      <c r="CO110" s="14">
        <v>0</v>
      </c>
      <c r="CP110" s="14">
        <v>1</v>
      </c>
      <c r="CQ110" s="14">
        <v>0</v>
      </c>
      <c r="CS110" s="50">
        <v>3.4</v>
      </c>
      <c r="CT110" s="50">
        <v>5.6</v>
      </c>
      <c r="CU110" s="50">
        <v>5.5</v>
      </c>
      <c r="CV110" s="50">
        <v>5.2</v>
      </c>
      <c r="CW110" s="50">
        <v>5.6</v>
      </c>
      <c r="CX110" s="50">
        <v>4.9000000000000004</v>
      </c>
      <c r="CY110" s="50">
        <v>0.3</v>
      </c>
      <c r="CZ110" s="50">
        <v>5.7</v>
      </c>
      <c r="DA110" s="50">
        <v>5.3</v>
      </c>
    </row>
    <row r="111" spans="1:105" s="16" customFormat="1" x14ac:dyDescent="0.25">
      <c r="A111" s="16">
        <v>105</v>
      </c>
      <c r="B111" s="59">
        <f t="shared" si="153"/>
        <v>4</v>
      </c>
      <c r="C111" s="59" t="str">
        <f t="shared" si="146"/>
        <v/>
      </c>
      <c r="D111" s="66">
        <v>0</v>
      </c>
      <c r="E111" s="65">
        <f t="shared" si="147"/>
        <v>0</v>
      </c>
      <c r="F111" s="58">
        <f t="shared" si="187"/>
        <v>0</v>
      </c>
      <c r="G111" s="58">
        <f t="shared" si="165"/>
        <v>0</v>
      </c>
      <c r="H111" s="58" t="str">
        <f t="shared" si="185"/>
        <v/>
      </c>
      <c r="I111" s="58" t="str">
        <f t="shared" si="185"/>
        <v/>
      </c>
      <c r="J111" s="58" t="str">
        <f t="shared" si="185"/>
        <v/>
      </c>
      <c r="K111" s="58" t="str">
        <f t="shared" si="185"/>
        <v/>
      </c>
      <c r="L111" s="58" t="str">
        <f t="shared" si="185"/>
        <v/>
      </c>
      <c r="M111" s="58" t="str">
        <f t="shared" si="185"/>
        <v/>
      </c>
      <c r="N111" s="58" t="str">
        <f t="shared" si="185"/>
        <v/>
      </c>
      <c r="O111" s="58" t="str">
        <f t="shared" si="185"/>
        <v/>
      </c>
      <c r="P111" s="58" t="str">
        <f t="shared" si="185"/>
        <v/>
      </c>
      <c r="Q111" s="58" t="str">
        <f t="shared" si="185"/>
        <v/>
      </c>
      <c r="R111" s="58" t="str">
        <f t="shared" si="186"/>
        <v/>
      </c>
      <c r="S111" s="58" t="str">
        <f t="shared" si="186"/>
        <v/>
      </c>
      <c r="T111" s="58" t="str">
        <f t="shared" si="186"/>
        <v/>
      </c>
      <c r="U111" s="58" t="str">
        <f t="shared" si="186"/>
        <v/>
      </c>
      <c r="V111" s="58" t="str">
        <f t="shared" si="186"/>
        <v/>
      </c>
      <c r="W111" s="58" t="str">
        <f t="shared" si="186"/>
        <v/>
      </c>
      <c r="X111" s="58" t="str">
        <f t="shared" si="186"/>
        <v/>
      </c>
      <c r="Y111" s="58" t="str">
        <f t="shared" si="186"/>
        <v/>
      </c>
      <c r="Z111" s="58" t="str">
        <f t="shared" si="186"/>
        <v/>
      </c>
      <c r="AA111" s="58" t="str">
        <f t="shared" si="186"/>
        <v/>
      </c>
      <c r="AB111" s="68">
        <f t="shared" si="166"/>
        <v>0</v>
      </c>
      <c r="AC111" s="58">
        <f t="shared" ca="1" si="167"/>
        <v>3</v>
      </c>
      <c r="AD111" s="134">
        <f t="shared" ca="1" si="184"/>
        <v>220.77127659574467</v>
      </c>
      <c r="AE111" s="130">
        <f t="shared" ca="1" si="184"/>
        <v>220.77127659574467</v>
      </c>
      <c r="AF111" s="130">
        <f t="shared" ca="1" si="184"/>
        <v>220.77127659574467</v>
      </c>
      <c r="AG111" s="130">
        <f t="shared" ca="1" si="184"/>
        <v>220.77127659574467</v>
      </c>
      <c r="AH111" s="135">
        <f t="shared" ca="1" si="184"/>
        <v>220.77127659574467</v>
      </c>
      <c r="AI111" s="122">
        <f t="shared" si="168"/>
        <v>-11</v>
      </c>
      <c r="AJ111" s="16">
        <v>25</v>
      </c>
      <c r="AK111" s="16">
        <f t="shared" si="169"/>
        <v>14</v>
      </c>
      <c r="AL111" s="122">
        <f t="shared" si="170"/>
        <v>0</v>
      </c>
      <c r="AM111" s="122">
        <f t="shared" si="171"/>
        <v>0</v>
      </c>
      <c r="AN111" s="122">
        <f t="shared" si="172"/>
        <v>0</v>
      </c>
      <c r="AO111" s="122">
        <f t="shared" si="173"/>
        <v>0</v>
      </c>
      <c r="AP111" s="122">
        <f t="shared" si="174"/>
        <v>0</v>
      </c>
      <c r="AQ111" s="122">
        <f t="shared" si="175"/>
        <v>0</v>
      </c>
      <c r="AR111" s="122">
        <f t="shared" si="176"/>
        <v>0</v>
      </c>
      <c r="AS111" s="122">
        <f t="shared" si="177"/>
        <v>0</v>
      </c>
      <c r="AT111" s="122">
        <f t="shared" si="178"/>
        <v>0</v>
      </c>
      <c r="AU111" s="122">
        <f t="shared" si="179"/>
        <v>0</v>
      </c>
      <c r="AV111" s="59">
        <f t="shared" ca="1" si="141"/>
        <v>220.77127659574467</v>
      </c>
      <c r="AW111" s="16">
        <f>IF(AND('User Input'!$G$6=1,OR(HOUR(Model!BK111)=8,HOUR(Model!BK111)=9)),10,IF(AND('User Input'!$G$6=2,HOUR(Model!BK111)=6),10,0))</f>
        <v>10</v>
      </c>
      <c r="AX111" s="69">
        <f>IF('User Input'!$G$11=4,(Model!DA111-Model!$DA$4)*50,0)+IF('User Input'!$G$11=3,(Model!CV111-Model!$CV$4)*50,0)+IF('User Input'!$G$11=2,(Model!CW111-Model!$CW$4)*50,0)+IF('User Input'!$G$11=1,(Model!CX111-Model!$CX$4)*-25+(Model!CY111-Model!$CY$4)*-25,0)</f>
        <v>160.77127659574467</v>
      </c>
      <c r="AY111" s="16">
        <f>IF(AND('User Input'!$G$19=0,Model!BG111="M"),-1000,0)+IF(AND('User Input'!$G$20=0,Model!BG111="T"),-1000,0)+IF(AND('User Input'!$G$21=0,OR(Model!BG111="W",BH111="W")),-1000,0)+IF(AND('User Input'!$G$22=0,OR(Model!BG111="R",BH111="R")),-1000,0)</f>
        <v>0</v>
      </c>
      <c r="AZ111" s="16">
        <f ca="1">IF('User Input'!$G$26="NA",0,OFFSET(Model!BN111,1,'User Input'!$G$26)*50)</f>
        <v>50</v>
      </c>
      <c r="BA111" s="16">
        <f ca="1">IF('User Input'!$G$27="NA",0,OFFSET(Model!BN111,1,'User Input'!$G$27)*50)</f>
        <v>0</v>
      </c>
      <c r="BB111" s="14" t="s">
        <v>1012</v>
      </c>
      <c r="BC111" s="14" t="s">
        <v>108</v>
      </c>
      <c r="BD111" s="14">
        <f>VLOOKUP(BB111,Size!$A$1:$D$397,4,TRUE)</f>
        <v>25</v>
      </c>
      <c r="BE111" s="14" t="s">
        <v>991</v>
      </c>
      <c r="BF111" s="14">
        <f t="shared" si="159"/>
        <v>1</v>
      </c>
      <c r="BG111" s="15" t="str">
        <f t="shared" si="160"/>
        <v>T</v>
      </c>
      <c r="BH111" s="15" t="str">
        <f t="shared" si="161"/>
        <v/>
      </c>
      <c r="BI111" s="14" t="s">
        <v>970</v>
      </c>
      <c r="BJ111" s="14">
        <f t="shared" si="162"/>
        <v>5</v>
      </c>
      <c r="BK111" s="123" t="str">
        <f t="shared" si="149"/>
        <v>6:00</v>
      </c>
      <c r="BL111" s="14" t="str">
        <f t="shared" si="150"/>
        <v>9:00</v>
      </c>
      <c r="BM111" s="14" t="s">
        <v>1013</v>
      </c>
      <c r="BN111" s="14" t="s">
        <v>1014</v>
      </c>
      <c r="BO111" s="16">
        <f t="shared" si="180"/>
        <v>20</v>
      </c>
      <c r="BP111" s="16">
        <f t="shared" si="181"/>
        <v>0</v>
      </c>
      <c r="BQ111" s="58">
        <f t="shared" si="182"/>
        <v>5</v>
      </c>
      <c r="BR111" s="16">
        <f t="shared" si="183"/>
        <v>5</v>
      </c>
      <c r="BS111" s="16">
        <f t="shared" si="151"/>
        <v>25</v>
      </c>
      <c r="BT111" s="16">
        <f t="shared" si="152"/>
        <v>0</v>
      </c>
      <c r="BU111" s="14">
        <v>0</v>
      </c>
      <c r="BV111" s="14">
        <v>0</v>
      </c>
      <c r="BW111" s="14">
        <v>0</v>
      </c>
      <c r="BX111" s="14">
        <v>0</v>
      </c>
      <c r="BY111" s="14">
        <v>0</v>
      </c>
      <c r="BZ111" s="14">
        <v>0</v>
      </c>
      <c r="CA111" s="14">
        <v>0</v>
      </c>
      <c r="CB111" s="14">
        <v>0</v>
      </c>
      <c r="CC111" s="14">
        <v>0</v>
      </c>
      <c r="CD111" s="14">
        <v>0</v>
      </c>
      <c r="CE111" s="14">
        <v>0</v>
      </c>
      <c r="CF111" s="14">
        <v>0</v>
      </c>
      <c r="CG111" s="14">
        <v>1</v>
      </c>
      <c r="CH111" s="14">
        <v>0</v>
      </c>
      <c r="CI111" s="14">
        <v>0</v>
      </c>
      <c r="CJ111" s="14">
        <v>1</v>
      </c>
      <c r="CK111" s="14">
        <v>0</v>
      </c>
      <c r="CL111" s="14">
        <v>0</v>
      </c>
      <c r="CM111" s="14">
        <v>0</v>
      </c>
      <c r="CN111" s="14">
        <v>0</v>
      </c>
      <c r="CO111" s="14">
        <v>0</v>
      </c>
      <c r="CP111" s="14">
        <v>1</v>
      </c>
      <c r="CQ111" s="14">
        <v>0</v>
      </c>
      <c r="CS111" s="50"/>
      <c r="CT111" s="50"/>
      <c r="CU111" s="50"/>
      <c r="CV111" s="50"/>
      <c r="CW111" s="50"/>
      <c r="CX111" s="50"/>
      <c r="CY111" s="50"/>
      <c r="CZ111" s="50"/>
      <c r="DA111" s="50"/>
    </row>
    <row r="112" spans="1:105" s="16" customFormat="1" x14ac:dyDescent="0.25">
      <c r="A112" s="16">
        <v>106</v>
      </c>
      <c r="B112" s="59">
        <f t="shared" si="153"/>
        <v>4</v>
      </c>
      <c r="C112" s="59" t="str">
        <f t="shared" si="146"/>
        <v/>
      </c>
      <c r="D112" s="66">
        <v>0</v>
      </c>
      <c r="E112" s="65">
        <f t="shared" si="147"/>
        <v>0</v>
      </c>
      <c r="F112" s="58">
        <f t="shared" si="187"/>
        <v>0</v>
      </c>
      <c r="G112" s="58">
        <f t="shared" si="165"/>
        <v>0</v>
      </c>
      <c r="H112" s="58" t="str">
        <f t="shared" si="185"/>
        <v/>
      </c>
      <c r="I112" s="58" t="str">
        <f t="shared" si="185"/>
        <v/>
      </c>
      <c r="J112" s="58" t="str">
        <f t="shared" si="185"/>
        <v/>
      </c>
      <c r="K112" s="58" t="str">
        <f t="shared" si="185"/>
        <v/>
      </c>
      <c r="L112" s="58" t="str">
        <f t="shared" si="185"/>
        <v/>
      </c>
      <c r="M112" s="58" t="str">
        <f t="shared" si="185"/>
        <v/>
      </c>
      <c r="N112" s="58" t="str">
        <f t="shared" si="185"/>
        <v/>
      </c>
      <c r="O112" s="58" t="str">
        <f t="shared" si="185"/>
        <v/>
      </c>
      <c r="P112" s="58" t="str">
        <f t="shared" si="185"/>
        <v/>
      </c>
      <c r="Q112" s="58" t="str">
        <f t="shared" si="185"/>
        <v/>
      </c>
      <c r="R112" s="58" t="str">
        <f t="shared" si="186"/>
        <v/>
      </c>
      <c r="S112" s="58" t="str">
        <f t="shared" si="186"/>
        <v/>
      </c>
      <c r="T112" s="58" t="str">
        <f t="shared" si="186"/>
        <v/>
      </c>
      <c r="U112" s="58" t="str">
        <f t="shared" si="186"/>
        <v/>
      </c>
      <c r="V112" s="58" t="str">
        <f t="shared" si="186"/>
        <v/>
      </c>
      <c r="W112" s="58" t="str">
        <f t="shared" si="186"/>
        <v/>
      </c>
      <c r="X112" s="58" t="str">
        <f t="shared" si="186"/>
        <v/>
      </c>
      <c r="Y112" s="58" t="str">
        <f t="shared" si="186"/>
        <v/>
      </c>
      <c r="Z112" s="58" t="str">
        <f t="shared" si="186"/>
        <v/>
      </c>
      <c r="AA112" s="58" t="str">
        <f t="shared" si="186"/>
        <v/>
      </c>
      <c r="AB112" s="68">
        <f t="shared" si="166"/>
        <v>0</v>
      </c>
      <c r="AC112" s="58">
        <f t="shared" ca="1" si="167"/>
        <v>85</v>
      </c>
      <c r="AD112" s="134">
        <f t="shared" ca="1" si="184"/>
        <v>25.771276595744673</v>
      </c>
      <c r="AE112" s="130">
        <f t="shared" ca="1" si="184"/>
        <v>25.771276595744673</v>
      </c>
      <c r="AF112" s="130">
        <f t="shared" ca="1" si="184"/>
        <v>25.771276595744673</v>
      </c>
      <c r="AG112" s="130">
        <f t="shared" ca="1" si="184"/>
        <v>25.771276595744673</v>
      </c>
      <c r="AH112" s="135">
        <f t="shared" ca="1" si="184"/>
        <v>25.771276595744673</v>
      </c>
      <c r="AI112" s="122">
        <f t="shared" si="168"/>
        <v>19.480285196921557</v>
      </c>
      <c r="AJ112" s="16">
        <v>50</v>
      </c>
      <c r="AK112" s="16">
        <f t="shared" si="169"/>
        <v>14</v>
      </c>
      <c r="AL112" s="122">
        <f t="shared" si="170"/>
        <v>55.480285196921557</v>
      </c>
      <c r="AM112" s="122">
        <f t="shared" si="171"/>
        <v>0</v>
      </c>
      <c r="AN112" s="122">
        <f t="shared" si="172"/>
        <v>1.4182435491172423</v>
      </c>
      <c r="AO112" s="122">
        <f t="shared" si="173"/>
        <v>0.87464916251697966</v>
      </c>
      <c r="AP112" s="122">
        <f t="shared" si="174"/>
        <v>0.47098234495248159</v>
      </c>
      <c r="AQ112" s="122">
        <f t="shared" si="175"/>
        <v>1.2324581258487903</v>
      </c>
      <c r="AR112" s="122">
        <f t="shared" si="176"/>
        <v>1.8198392937980985</v>
      </c>
      <c r="AS112" s="122">
        <f t="shared" si="177"/>
        <v>0</v>
      </c>
      <c r="AT112" s="122">
        <f t="shared" si="178"/>
        <v>2.4893730194658414</v>
      </c>
      <c r="AU112" s="122">
        <f t="shared" si="179"/>
        <v>0.27896106835671935</v>
      </c>
      <c r="AV112" s="59">
        <f t="shared" ca="1" si="141"/>
        <v>25.771276595744673</v>
      </c>
      <c r="AW112" s="16">
        <f>IF(AND('User Input'!$G$6=1,OR(HOUR(Model!BK112)=8,HOUR(Model!BK112)=9)),10,IF(AND('User Input'!$G$6=2,HOUR(Model!BK112)=6),10,0))</f>
        <v>10</v>
      </c>
      <c r="AX112" s="69">
        <f>IF('User Input'!$G$11=4,(Model!DA112-Model!$DA$4)*50,0)+IF('User Input'!$G$11=3,(Model!CV112-Model!$CV$4)*50,0)+IF('User Input'!$G$11=2,(Model!CW112-Model!$CW$4)*50,0)+IF('User Input'!$G$11=1,(Model!CX112-Model!$CX$4)*-25+(Model!CY112-Model!$CY$4)*-25,0)</f>
        <v>-34.228723404255327</v>
      </c>
      <c r="AY112" s="16">
        <f>IF(AND('User Input'!$G$19=0,Model!BG112="M"),-1000,0)+IF(AND('User Input'!$G$20=0,Model!BG112="T"),-1000,0)+IF(AND('User Input'!$G$21=0,OR(Model!BG112="W",BH112="W")),-1000,0)+IF(AND('User Input'!$G$22=0,OR(Model!BG112="R",BH112="R")),-1000,0)</f>
        <v>0</v>
      </c>
      <c r="AZ112" s="16">
        <f ca="1">IF('User Input'!$G$26="NA",0,OFFSET(Model!BN112,1,'User Input'!$G$26)*50)</f>
        <v>50</v>
      </c>
      <c r="BA112" s="16">
        <f ca="1">IF('User Input'!$G$27="NA",0,OFFSET(Model!BN112,1,'User Input'!$G$27)*50)</f>
        <v>0</v>
      </c>
      <c r="BB112" s="14" t="s">
        <v>917</v>
      </c>
      <c r="BC112" s="14" t="s">
        <v>111</v>
      </c>
      <c r="BD112" s="14">
        <f>VLOOKUP(BB112,Size!$A$1:$D$397,4,TRUE)</f>
        <v>50</v>
      </c>
      <c r="BE112" s="14" t="s">
        <v>991</v>
      </c>
      <c r="BF112" s="14">
        <f t="shared" si="159"/>
        <v>1</v>
      </c>
      <c r="BG112" s="15" t="str">
        <f t="shared" si="160"/>
        <v>T</v>
      </c>
      <c r="BH112" s="15" t="str">
        <f t="shared" si="161"/>
        <v/>
      </c>
      <c r="BI112" s="14" t="s">
        <v>970</v>
      </c>
      <c r="BJ112" s="14">
        <f t="shared" si="162"/>
        <v>5</v>
      </c>
      <c r="BK112" s="123" t="str">
        <f t="shared" si="149"/>
        <v>6:00</v>
      </c>
      <c r="BL112" s="14" t="str">
        <f t="shared" si="150"/>
        <v>9:00</v>
      </c>
      <c r="BM112" s="14" t="s">
        <v>915</v>
      </c>
      <c r="BN112" s="14" t="s">
        <v>916</v>
      </c>
      <c r="BO112" s="16">
        <f t="shared" si="180"/>
        <v>20</v>
      </c>
      <c r="BP112" s="16">
        <f t="shared" si="181"/>
        <v>0</v>
      </c>
      <c r="BQ112" s="58">
        <f t="shared" si="182"/>
        <v>5</v>
      </c>
      <c r="BR112" s="16">
        <f t="shared" si="183"/>
        <v>5</v>
      </c>
      <c r="BS112" s="16">
        <f t="shared" si="151"/>
        <v>25</v>
      </c>
      <c r="BT112" s="16">
        <f t="shared" si="152"/>
        <v>0</v>
      </c>
      <c r="BU112" s="14">
        <v>0</v>
      </c>
      <c r="BV112" s="14">
        <v>0</v>
      </c>
      <c r="BW112" s="14">
        <v>0</v>
      </c>
      <c r="BX112" s="14">
        <v>0</v>
      </c>
      <c r="BY112" s="14">
        <v>0</v>
      </c>
      <c r="BZ112" s="14">
        <v>0</v>
      </c>
      <c r="CA112" s="14">
        <v>0</v>
      </c>
      <c r="CB112" s="14">
        <v>0</v>
      </c>
      <c r="CC112" s="14">
        <v>0</v>
      </c>
      <c r="CD112" s="14">
        <v>0</v>
      </c>
      <c r="CE112" s="14">
        <v>0</v>
      </c>
      <c r="CF112" s="14">
        <v>0</v>
      </c>
      <c r="CG112" s="14">
        <v>0</v>
      </c>
      <c r="CH112" s="14">
        <v>0</v>
      </c>
      <c r="CI112" s="14">
        <v>0</v>
      </c>
      <c r="CJ112" s="14">
        <v>1</v>
      </c>
      <c r="CK112" s="14">
        <v>0</v>
      </c>
      <c r="CL112" s="14">
        <v>0</v>
      </c>
      <c r="CM112" s="14">
        <v>0</v>
      </c>
      <c r="CN112" s="14">
        <v>0</v>
      </c>
      <c r="CO112" s="14">
        <v>0</v>
      </c>
      <c r="CP112" s="14">
        <v>1</v>
      </c>
      <c r="CQ112" s="14">
        <v>0</v>
      </c>
      <c r="CS112" s="50">
        <v>3.4</v>
      </c>
      <c r="CT112" s="50">
        <v>6.7</v>
      </c>
      <c r="CU112" s="50">
        <v>6.4</v>
      </c>
      <c r="CV112" s="50">
        <v>6</v>
      </c>
      <c r="CW112" s="50">
        <v>6.4</v>
      </c>
      <c r="CX112" s="50">
        <v>6.2</v>
      </c>
      <c r="CY112" s="50">
        <v>1.6</v>
      </c>
      <c r="CZ112" s="50">
        <v>6.5</v>
      </c>
      <c r="DA112" s="50">
        <v>6.1</v>
      </c>
    </row>
    <row r="113" spans="1:105" s="16" customFormat="1" x14ac:dyDescent="0.25">
      <c r="A113" s="16">
        <v>107</v>
      </c>
      <c r="B113" s="59">
        <f t="shared" si="153"/>
        <v>4</v>
      </c>
      <c r="C113" s="59" t="str">
        <f t="shared" si="146"/>
        <v/>
      </c>
      <c r="D113" s="66">
        <v>0</v>
      </c>
      <c r="E113" s="65">
        <f t="shared" si="147"/>
        <v>0</v>
      </c>
      <c r="F113" s="58">
        <f t="shared" si="187"/>
        <v>0</v>
      </c>
      <c r="G113" s="58">
        <f t="shared" si="165"/>
        <v>0</v>
      </c>
      <c r="H113" s="58" t="str">
        <f t="shared" si="185"/>
        <v/>
      </c>
      <c r="I113" s="58" t="str">
        <f t="shared" si="185"/>
        <v/>
      </c>
      <c r="J113" s="58" t="str">
        <f t="shared" si="185"/>
        <v/>
      </c>
      <c r="K113" s="58" t="str">
        <f t="shared" si="185"/>
        <v/>
      </c>
      <c r="L113" s="58" t="str">
        <f t="shared" si="185"/>
        <v/>
      </c>
      <c r="M113" s="58" t="str">
        <f t="shared" si="185"/>
        <v/>
      </c>
      <c r="N113" s="58" t="str">
        <f t="shared" si="185"/>
        <v/>
      </c>
      <c r="O113" s="58" t="str">
        <f t="shared" si="185"/>
        <v/>
      </c>
      <c r="P113" s="58" t="str">
        <f t="shared" si="185"/>
        <v/>
      </c>
      <c r="Q113" s="58" t="str">
        <f t="shared" si="185"/>
        <v/>
      </c>
      <c r="R113" s="58" t="str">
        <f t="shared" si="186"/>
        <v/>
      </c>
      <c r="S113" s="58" t="str">
        <f t="shared" si="186"/>
        <v/>
      </c>
      <c r="T113" s="58" t="str">
        <f t="shared" si="186"/>
        <v/>
      </c>
      <c r="U113" s="58" t="str">
        <f t="shared" si="186"/>
        <v/>
      </c>
      <c r="V113" s="58" t="str">
        <f t="shared" si="186"/>
        <v/>
      </c>
      <c r="W113" s="58" t="str">
        <f t="shared" si="186"/>
        <v/>
      </c>
      <c r="X113" s="58" t="str">
        <f t="shared" si="186"/>
        <v/>
      </c>
      <c r="Y113" s="58" t="str">
        <f t="shared" si="186"/>
        <v/>
      </c>
      <c r="Z113" s="58" t="str">
        <f t="shared" si="186"/>
        <v/>
      </c>
      <c r="AA113" s="58" t="str">
        <f t="shared" si="186"/>
        <v/>
      </c>
      <c r="AB113" s="68">
        <f t="shared" si="166"/>
        <v>0</v>
      </c>
      <c r="AC113" s="58">
        <f t="shared" ca="1" si="167"/>
        <v>49</v>
      </c>
      <c r="AD113" s="134">
        <f t="shared" ca="1" si="184"/>
        <v>67.857993069575159</v>
      </c>
      <c r="AE113" s="130">
        <f t="shared" ca="1" si="184"/>
        <v>51.739935548963373</v>
      </c>
      <c r="AF113" s="130">
        <f t="shared" ca="1" si="184"/>
        <v>49.673517918115706</v>
      </c>
      <c r="AG113" s="130">
        <f t="shared" ca="1" si="184"/>
        <v>48.640309102691866</v>
      </c>
      <c r="AH113" s="135">
        <f t="shared" ca="1" si="184"/>
        <v>47.813742050352801</v>
      </c>
      <c r="AI113" s="122">
        <f t="shared" si="168"/>
        <v>180.26774558623771</v>
      </c>
      <c r="AJ113" s="16">
        <v>60</v>
      </c>
      <c r="AK113" s="16">
        <f t="shared" si="169"/>
        <v>14</v>
      </c>
      <c r="AL113" s="122">
        <f t="shared" si="170"/>
        <v>226.26774558623771</v>
      </c>
      <c r="AM113" s="122">
        <f t="shared" si="171"/>
        <v>0</v>
      </c>
      <c r="AN113" s="122">
        <f t="shared" si="172"/>
        <v>3.3246265278406457</v>
      </c>
      <c r="AO113" s="122">
        <f t="shared" si="173"/>
        <v>4.8406066093254871</v>
      </c>
      <c r="AP113" s="122">
        <f t="shared" si="174"/>
        <v>2.673110004526968</v>
      </c>
      <c r="AQ113" s="122">
        <f t="shared" si="175"/>
        <v>4.2388411045721837</v>
      </c>
      <c r="AR113" s="122">
        <f t="shared" si="176"/>
        <v>1.066647804436393</v>
      </c>
      <c r="AS113" s="122">
        <f t="shared" si="177"/>
        <v>4.3223630602082368</v>
      </c>
      <c r="AT113" s="122">
        <f t="shared" si="178"/>
        <v>2.4893730194658414</v>
      </c>
      <c r="AU113" s="122">
        <f t="shared" si="179"/>
        <v>3.2151312811226731</v>
      </c>
      <c r="AV113" s="59">
        <f t="shared" ca="1" si="141"/>
        <v>68.271276595744695</v>
      </c>
      <c r="AW113" s="16">
        <f>IF(AND('User Input'!$G$6=1,OR(HOUR(Model!BK113)=8,HOUR(Model!BK113)=9)),10,IF(AND('User Input'!$G$6=2,HOUR(Model!BK113)=6),10,0))</f>
        <v>10</v>
      </c>
      <c r="AX113" s="69">
        <f>IF('User Input'!$G$11=4,(Model!DA113-Model!$DA$4)*50,0)+IF('User Input'!$G$11=3,(Model!CV113-Model!$CV$4)*50,0)+IF('User Input'!$G$11=2,(Model!CW113-Model!$CW$4)*50,0)+IF('User Input'!$G$11=1,(Model!CX113-Model!$CX$4)*-25+(Model!CY113-Model!$CY$4)*-25,0)</f>
        <v>8.2712765957446877</v>
      </c>
      <c r="AY113" s="16">
        <f>IF(AND('User Input'!$G$19=0,Model!BG113="M"),-1000,0)+IF(AND('User Input'!$G$20=0,Model!BG113="T"),-1000,0)+IF(AND('User Input'!$G$21=0,OR(Model!BG113="W",BH113="W")),-1000,0)+IF(AND('User Input'!$G$22=0,OR(Model!BG113="R",BH113="R")),-1000,0)</f>
        <v>0</v>
      </c>
      <c r="AZ113" s="16">
        <f ca="1">IF('User Input'!$G$26="NA",0,OFFSET(Model!BN113,1,'User Input'!$G$26)*50)</f>
        <v>50</v>
      </c>
      <c r="BA113" s="16">
        <f ca="1">IF('User Input'!$G$27="NA",0,OFFSET(Model!BN113,1,'User Input'!$G$27)*50)</f>
        <v>0</v>
      </c>
      <c r="BB113" s="14" t="s">
        <v>778</v>
      </c>
      <c r="BC113" s="14" t="s">
        <v>113</v>
      </c>
      <c r="BD113" s="14">
        <f>VLOOKUP(BB113,Size!$A$1:$D$397,4,TRUE)</f>
        <v>60</v>
      </c>
      <c r="BE113" s="14" t="s">
        <v>991</v>
      </c>
      <c r="BF113" s="14">
        <f t="shared" si="159"/>
        <v>1</v>
      </c>
      <c r="BG113" s="15" t="str">
        <f t="shared" si="160"/>
        <v>T</v>
      </c>
      <c r="BH113" s="15" t="str">
        <f t="shared" si="161"/>
        <v/>
      </c>
      <c r="BI113" s="14" t="s">
        <v>970</v>
      </c>
      <c r="BJ113" s="14">
        <f t="shared" si="162"/>
        <v>5</v>
      </c>
      <c r="BK113" s="123" t="str">
        <f t="shared" si="149"/>
        <v>6:00</v>
      </c>
      <c r="BL113" s="14" t="str">
        <f t="shared" si="150"/>
        <v>9:00</v>
      </c>
      <c r="BM113" s="14" t="s">
        <v>767</v>
      </c>
      <c r="BN113" s="14" t="s">
        <v>768</v>
      </c>
      <c r="BO113" s="16">
        <f t="shared" si="180"/>
        <v>20</v>
      </c>
      <c r="BP113" s="16">
        <f t="shared" si="181"/>
        <v>0</v>
      </c>
      <c r="BQ113" s="58">
        <f t="shared" si="182"/>
        <v>5</v>
      </c>
      <c r="BR113" s="16">
        <f t="shared" si="183"/>
        <v>5</v>
      </c>
      <c r="BS113" s="16">
        <f t="shared" si="151"/>
        <v>25</v>
      </c>
      <c r="BT113" s="16">
        <f t="shared" si="152"/>
        <v>0</v>
      </c>
      <c r="BU113" s="14">
        <v>0</v>
      </c>
      <c r="BV113" s="14">
        <v>0</v>
      </c>
      <c r="BW113" s="14">
        <v>0</v>
      </c>
      <c r="BX113" s="14">
        <v>0</v>
      </c>
      <c r="BY113" s="14">
        <v>0</v>
      </c>
      <c r="BZ113" s="14">
        <v>0</v>
      </c>
      <c r="CA113" s="14">
        <v>0</v>
      </c>
      <c r="CB113" s="14">
        <v>1</v>
      </c>
      <c r="CC113" s="14">
        <v>0</v>
      </c>
      <c r="CD113" s="14">
        <v>0</v>
      </c>
      <c r="CE113" s="14">
        <v>0</v>
      </c>
      <c r="CF113" s="14">
        <v>0</v>
      </c>
      <c r="CG113" s="14">
        <v>0</v>
      </c>
      <c r="CH113" s="14">
        <v>0</v>
      </c>
      <c r="CI113" s="14">
        <v>0</v>
      </c>
      <c r="CJ113" s="14">
        <v>1</v>
      </c>
      <c r="CK113" s="14">
        <v>0</v>
      </c>
      <c r="CL113" s="14">
        <v>0</v>
      </c>
      <c r="CM113" s="14">
        <v>0</v>
      </c>
      <c r="CN113" s="14">
        <v>0</v>
      </c>
      <c r="CO113" s="14">
        <v>0</v>
      </c>
      <c r="CP113" s="14">
        <v>0</v>
      </c>
      <c r="CQ113" s="14">
        <v>0</v>
      </c>
      <c r="CS113" s="50">
        <v>3.2</v>
      </c>
      <c r="CT113" s="50">
        <v>6.9</v>
      </c>
      <c r="CU113" s="50">
        <v>6.8</v>
      </c>
      <c r="CV113" s="50">
        <v>6.3</v>
      </c>
      <c r="CW113" s="50">
        <v>6.7</v>
      </c>
      <c r="CX113" s="50">
        <v>6.1</v>
      </c>
      <c r="CY113" s="50">
        <v>0</v>
      </c>
      <c r="CZ113" s="50">
        <v>6.5</v>
      </c>
      <c r="DA113" s="50">
        <v>6.5</v>
      </c>
    </row>
    <row r="114" spans="1:105" s="16" customFormat="1" x14ac:dyDescent="0.25">
      <c r="A114" s="16">
        <v>108</v>
      </c>
      <c r="B114" s="59">
        <f t="shared" si="153"/>
        <v>4</v>
      </c>
      <c r="C114" s="59" t="str">
        <f t="shared" si="146"/>
        <v/>
      </c>
      <c r="D114" s="66">
        <v>0</v>
      </c>
      <c r="E114" s="65">
        <f t="shared" si="147"/>
        <v>0</v>
      </c>
      <c r="F114" s="58">
        <f t="shared" si="187"/>
        <v>0</v>
      </c>
      <c r="G114" s="58">
        <f t="shared" si="165"/>
        <v>0</v>
      </c>
      <c r="H114" s="58" t="str">
        <f t="shared" si="185"/>
        <v/>
      </c>
      <c r="I114" s="58" t="str">
        <f t="shared" si="185"/>
        <v/>
      </c>
      <c r="J114" s="58" t="str">
        <f t="shared" si="185"/>
        <v/>
      </c>
      <c r="K114" s="58" t="str">
        <f t="shared" si="185"/>
        <v/>
      </c>
      <c r="L114" s="58" t="str">
        <f t="shared" si="185"/>
        <v/>
      </c>
      <c r="M114" s="58" t="str">
        <f t="shared" si="185"/>
        <v/>
      </c>
      <c r="N114" s="58" t="str">
        <f t="shared" si="185"/>
        <v/>
      </c>
      <c r="O114" s="58" t="str">
        <f t="shared" si="185"/>
        <v/>
      </c>
      <c r="P114" s="58" t="str">
        <f t="shared" si="185"/>
        <v/>
      </c>
      <c r="Q114" s="58" t="str">
        <f t="shared" si="185"/>
        <v/>
      </c>
      <c r="R114" s="58" t="str">
        <f t="shared" si="186"/>
        <v/>
      </c>
      <c r="S114" s="58" t="str">
        <f t="shared" si="186"/>
        <v/>
      </c>
      <c r="T114" s="58" t="str">
        <f t="shared" si="186"/>
        <v/>
      </c>
      <c r="U114" s="58" t="str">
        <f t="shared" si="186"/>
        <v/>
      </c>
      <c r="V114" s="58" t="str">
        <f t="shared" si="186"/>
        <v/>
      </c>
      <c r="W114" s="58" t="str">
        <f t="shared" si="186"/>
        <v/>
      </c>
      <c r="X114" s="58" t="str">
        <f t="shared" si="186"/>
        <v/>
      </c>
      <c r="Y114" s="58" t="str">
        <f t="shared" si="186"/>
        <v/>
      </c>
      <c r="Z114" s="58" t="str">
        <f t="shared" si="186"/>
        <v/>
      </c>
      <c r="AA114" s="58" t="str">
        <f t="shared" si="186"/>
        <v/>
      </c>
      <c r="AB114" s="68">
        <f t="shared" si="166"/>
        <v>0</v>
      </c>
      <c r="AC114" s="58">
        <f t="shared" ca="1" si="167"/>
        <v>86</v>
      </c>
      <c r="AD114" s="134">
        <f t="shared" ca="1" si="184"/>
        <v>25.77127659574467</v>
      </c>
      <c r="AE114" s="130">
        <f t="shared" ca="1" si="184"/>
        <v>25.77127659574467</v>
      </c>
      <c r="AF114" s="130">
        <f t="shared" ca="1" si="184"/>
        <v>25.77127659574467</v>
      </c>
      <c r="AG114" s="130">
        <f t="shared" ca="1" si="184"/>
        <v>25.77127659574467</v>
      </c>
      <c r="AH114" s="135">
        <f t="shared" ca="1" si="184"/>
        <v>25.77127659574467</v>
      </c>
      <c r="AI114" s="122">
        <f t="shared" si="168"/>
        <v>-8.1526482571299184</v>
      </c>
      <c r="AJ114" s="16">
        <v>35</v>
      </c>
      <c r="AK114" s="16">
        <f t="shared" si="169"/>
        <v>14</v>
      </c>
      <c r="AL114" s="122">
        <f t="shared" si="170"/>
        <v>12.84735174287008</v>
      </c>
      <c r="AM114" s="122">
        <f t="shared" si="171"/>
        <v>2.0731552738795886</v>
      </c>
      <c r="AN114" s="122">
        <f t="shared" si="172"/>
        <v>0</v>
      </c>
      <c r="AO114" s="122">
        <f t="shared" si="173"/>
        <v>0</v>
      </c>
      <c r="AP114" s="122">
        <f t="shared" si="174"/>
        <v>0</v>
      </c>
      <c r="AQ114" s="122">
        <f t="shared" si="175"/>
        <v>0</v>
      </c>
      <c r="AR114" s="122">
        <f t="shared" si="176"/>
        <v>0</v>
      </c>
      <c r="AS114" s="122">
        <f t="shared" si="177"/>
        <v>0.66278859212313146</v>
      </c>
      <c r="AT114" s="122">
        <f t="shared" si="178"/>
        <v>0</v>
      </c>
      <c r="AU114" s="122">
        <f t="shared" si="179"/>
        <v>0</v>
      </c>
      <c r="AV114" s="59">
        <f t="shared" ca="1" si="141"/>
        <v>25.77127659574467</v>
      </c>
      <c r="AW114" s="16">
        <f>IF(AND('User Input'!$G$6=1,OR(HOUR(Model!BK114)=8,HOUR(Model!BK114)=9)),10,IF(AND('User Input'!$G$6=2,HOUR(Model!BK114)=6),10,0))</f>
        <v>10</v>
      </c>
      <c r="AX114" s="69">
        <f>IF('User Input'!$G$11=4,(Model!DA114-Model!$DA$4)*50,0)+IF('User Input'!$G$11=3,(Model!CV114-Model!$CV$4)*50,0)+IF('User Input'!$G$11=2,(Model!CW114-Model!$CW$4)*50,0)+IF('User Input'!$G$11=1,(Model!CX114-Model!$CX$4)*-25+(Model!CY114-Model!$CY$4)*-25,0)</f>
        <v>15.77127659574467</v>
      </c>
      <c r="AY114" s="16">
        <f>IF(AND('User Input'!$G$19=0,Model!BG114="M"),-1000,0)+IF(AND('User Input'!$G$20=0,Model!BG114="T"),-1000,0)+IF(AND('User Input'!$G$21=0,OR(Model!BG114="W",BH114="W")),-1000,0)+IF(AND('User Input'!$G$22=0,OR(Model!BG114="R",BH114="R")),-1000,0)</f>
        <v>0</v>
      </c>
      <c r="AZ114" s="16">
        <f ca="1">IF('User Input'!$G$26="NA",0,OFFSET(Model!BN114,1,'User Input'!$G$26)*50)</f>
        <v>0</v>
      </c>
      <c r="BA114" s="16">
        <f ca="1">IF('User Input'!$G$27="NA",0,OFFSET(Model!BN114,1,'User Input'!$G$27)*50)</f>
        <v>0</v>
      </c>
      <c r="BB114" s="14" t="s">
        <v>843</v>
      </c>
      <c r="BC114" s="14" t="s">
        <v>114</v>
      </c>
      <c r="BD114" s="14">
        <f>VLOOKUP(BB114,Size!$A$1:$D$397,4,TRUE)</f>
        <v>35</v>
      </c>
      <c r="BE114" s="14" t="s">
        <v>991</v>
      </c>
      <c r="BF114" s="14">
        <f t="shared" si="159"/>
        <v>1</v>
      </c>
      <c r="BG114" s="15" t="str">
        <f t="shared" si="160"/>
        <v>T</v>
      </c>
      <c r="BH114" s="15" t="str">
        <f t="shared" si="161"/>
        <v/>
      </c>
      <c r="BI114" s="14" t="s">
        <v>970</v>
      </c>
      <c r="BJ114" s="14">
        <f t="shared" si="162"/>
        <v>5</v>
      </c>
      <c r="BK114" s="123" t="str">
        <f t="shared" si="149"/>
        <v>6:00</v>
      </c>
      <c r="BL114" s="14" t="str">
        <f t="shared" si="150"/>
        <v>9:00</v>
      </c>
      <c r="BM114" s="14" t="s">
        <v>844</v>
      </c>
      <c r="BN114" s="14" t="s">
        <v>845</v>
      </c>
      <c r="BO114" s="16">
        <f t="shared" si="180"/>
        <v>20</v>
      </c>
      <c r="BP114" s="16">
        <f t="shared" si="181"/>
        <v>0</v>
      </c>
      <c r="BQ114" s="58">
        <f t="shared" si="182"/>
        <v>5</v>
      </c>
      <c r="BR114" s="16">
        <f t="shared" si="183"/>
        <v>5</v>
      </c>
      <c r="BS114" s="16">
        <f t="shared" si="151"/>
        <v>25</v>
      </c>
      <c r="BT114" s="16">
        <f t="shared" si="152"/>
        <v>0</v>
      </c>
      <c r="BU114" s="14">
        <v>0</v>
      </c>
      <c r="BV114" s="14">
        <v>0</v>
      </c>
      <c r="BW114" s="14">
        <v>0</v>
      </c>
      <c r="BX114" s="14">
        <v>0</v>
      </c>
      <c r="BY114" s="14">
        <v>0</v>
      </c>
      <c r="BZ114" s="14">
        <v>0</v>
      </c>
      <c r="CA114" s="14">
        <v>0</v>
      </c>
      <c r="CB114" s="14">
        <v>1</v>
      </c>
      <c r="CC114" s="14">
        <v>0</v>
      </c>
      <c r="CD114" s="14">
        <v>0</v>
      </c>
      <c r="CE114" s="14">
        <v>0</v>
      </c>
      <c r="CF114" s="14">
        <v>0</v>
      </c>
      <c r="CG114" s="14">
        <v>0</v>
      </c>
      <c r="CH114" s="14">
        <v>0</v>
      </c>
      <c r="CI114" s="14">
        <v>0</v>
      </c>
      <c r="CJ114" s="14">
        <v>1</v>
      </c>
      <c r="CK114" s="14">
        <v>0</v>
      </c>
      <c r="CL114" s="14">
        <v>0</v>
      </c>
      <c r="CM114" s="14">
        <v>0</v>
      </c>
      <c r="CN114" s="14">
        <v>0</v>
      </c>
      <c r="CO114" s="14">
        <v>1</v>
      </c>
      <c r="CP114" s="14">
        <v>0</v>
      </c>
      <c r="CQ114" s="14">
        <v>0</v>
      </c>
      <c r="CS114" s="50">
        <v>3.9</v>
      </c>
      <c r="CT114" s="50">
        <v>5.9</v>
      </c>
      <c r="CU114" s="50">
        <v>5.7</v>
      </c>
      <c r="CV114" s="50">
        <v>5.4</v>
      </c>
      <c r="CW114" s="50">
        <v>5.7</v>
      </c>
      <c r="CX114" s="50">
        <v>5.4</v>
      </c>
      <c r="CY114" s="50">
        <v>0.4</v>
      </c>
      <c r="CZ114" s="50">
        <v>5.8</v>
      </c>
      <c r="DA114" s="50">
        <v>5.6</v>
      </c>
    </row>
    <row r="115" spans="1:105" s="16" customFormat="1" x14ac:dyDescent="0.25">
      <c r="A115" s="16">
        <v>109</v>
      </c>
      <c r="B115" s="59">
        <f t="shared" si="153"/>
        <v>4</v>
      </c>
      <c r="C115" s="59" t="str">
        <f t="shared" si="146"/>
        <v/>
      </c>
      <c r="D115" s="66">
        <v>0</v>
      </c>
      <c r="E115" s="65">
        <f t="shared" si="147"/>
        <v>0</v>
      </c>
      <c r="F115" s="58">
        <f t="shared" si="187"/>
        <v>0</v>
      </c>
      <c r="G115" s="58">
        <f t="shared" si="165"/>
        <v>0</v>
      </c>
      <c r="H115" s="58" t="str">
        <f t="shared" si="185"/>
        <v/>
      </c>
      <c r="I115" s="58" t="str">
        <f t="shared" si="185"/>
        <v/>
      </c>
      <c r="J115" s="58" t="str">
        <f t="shared" si="185"/>
        <v/>
      </c>
      <c r="K115" s="58" t="str">
        <f t="shared" si="185"/>
        <v/>
      </c>
      <c r="L115" s="58" t="str">
        <f t="shared" si="185"/>
        <v/>
      </c>
      <c r="M115" s="58" t="str">
        <f t="shared" si="185"/>
        <v/>
      </c>
      <c r="N115" s="58" t="str">
        <f t="shared" si="185"/>
        <v/>
      </c>
      <c r="O115" s="58" t="str">
        <f t="shared" si="185"/>
        <v/>
      </c>
      <c r="P115" s="58" t="str">
        <f t="shared" si="185"/>
        <v/>
      </c>
      <c r="Q115" s="58" t="str">
        <f t="shared" si="185"/>
        <v/>
      </c>
      <c r="R115" s="58" t="str">
        <f t="shared" si="186"/>
        <v/>
      </c>
      <c r="S115" s="58" t="str">
        <f t="shared" si="186"/>
        <v/>
      </c>
      <c r="T115" s="58" t="str">
        <f t="shared" si="186"/>
        <v/>
      </c>
      <c r="U115" s="58" t="str">
        <f t="shared" si="186"/>
        <v/>
      </c>
      <c r="V115" s="58" t="str">
        <f t="shared" si="186"/>
        <v/>
      </c>
      <c r="W115" s="58" t="str">
        <f t="shared" si="186"/>
        <v/>
      </c>
      <c r="X115" s="58" t="str">
        <f t="shared" si="186"/>
        <v/>
      </c>
      <c r="Y115" s="58" t="str">
        <f t="shared" si="186"/>
        <v/>
      </c>
      <c r="Z115" s="58" t="str">
        <f t="shared" si="186"/>
        <v/>
      </c>
      <c r="AA115" s="58" t="str">
        <f t="shared" si="186"/>
        <v/>
      </c>
      <c r="AB115" s="68">
        <f t="shared" si="166"/>
        <v>0</v>
      </c>
      <c r="AC115" s="58">
        <f t="shared" ca="1" si="167"/>
        <v>29</v>
      </c>
      <c r="AD115" s="134">
        <f t="shared" ca="1" si="184"/>
        <v>160.77127659574467</v>
      </c>
      <c r="AE115" s="130">
        <f t="shared" ca="1" si="184"/>
        <v>160.77127659574467</v>
      </c>
      <c r="AF115" s="130">
        <f t="shared" ca="1" si="184"/>
        <v>160.77127659574467</v>
      </c>
      <c r="AG115" s="130">
        <f t="shared" ca="1" si="184"/>
        <v>160.77127659574467</v>
      </c>
      <c r="AH115" s="135">
        <f t="shared" ca="1" si="184"/>
        <v>160.77127659574467</v>
      </c>
      <c r="AI115" s="122">
        <f t="shared" si="168"/>
        <v>12</v>
      </c>
      <c r="AJ115" s="16">
        <v>40</v>
      </c>
      <c r="AK115" s="16">
        <f t="shared" si="169"/>
        <v>52</v>
      </c>
      <c r="AL115" s="122">
        <f t="shared" si="170"/>
        <v>0</v>
      </c>
      <c r="AM115" s="122">
        <f t="shared" si="171"/>
        <v>0</v>
      </c>
      <c r="AN115" s="122">
        <f t="shared" si="172"/>
        <v>0</v>
      </c>
      <c r="AO115" s="122">
        <f t="shared" si="173"/>
        <v>0</v>
      </c>
      <c r="AP115" s="122">
        <f t="shared" si="174"/>
        <v>0</v>
      </c>
      <c r="AQ115" s="122">
        <f t="shared" si="175"/>
        <v>0</v>
      </c>
      <c r="AR115" s="122">
        <f t="shared" si="176"/>
        <v>0</v>
      </c>
      <c r="AS115" s="122">
        <f t="shared" si="177"/>
        <v>0</v>
      </c>
      <c r="AT115" s="122">
        <f t="shared" si="178"/>
        <v>0</v>
      </c>
      <c r="AU115" s="122">
        <f t="shared" si="179"/>
        <v>0</v>
      </c>
      <c r="AV115" s="59">
        <f t="shared" ca="1" si="141"/>
        <v>160.77127659574467</v>
      </c>
      <c r="AW115" s="16">
        <f>IF(AND('User Input'!$G$6=1,OR(HOUR(Model!BK115)=8,HOUR(Model!BK115)=9)),10,IF(AND('User Input'!$G$6=2,HOUR(Model!BK115)=6),10,0))</f>
        <v>0</v>
      </c>
      <c r="AX115" s="69">
        <f>IF('User Input'!$G$11=4,(Model!DA115-Model!$DA$4)*50,0)+IF('User Input'!$G$11=3,(Model!CV115-Model!$CV$4)*50,0)+IF('User Input'!$G$11=2,(Model!CW115-Model!$CW$4)*50,0)+IF('User Input'!$G$11=1,(Model!CX115-Model!$CX$4)*-25+(Model!CY115-Model!$CY$4)*-25,0)</f>
        <v>160.77127659574467</v>
      </c>
      <c r="AY115" s="16">
        <f>IF(AND('User Input'!$G$19=0,Model!BG115="M"),-1000,0)+IF(AND('User Input'!$G$20=0,Model!BG115="T"),-1000,0)+IF(AND('User Input'!$G$21=0,OR(Model!BG115="W",BH115="W")),-1000,0)+IF(AND('User Input'!$G$22=0,OR(Model!BG115="R",BH115="R")),-1000,0)</f>
        <v>0</v>
      </c>
      <c r="AZ115" s="16">
        <f ca="1">IF('User Input'!$G$26="NA",0,OFFSET(Model!BN115,1,'User Input'!$G$26)*50)</f>
        <v>0</v>
      </c>
      <c r="BA115" s="16">
        <f ca="1">IF('User Input'!$G$27="NA",0,OFFSET(Model!BN115,1,'User Input'!$G$27)*50)</f>
        <v>0</v>
      </c>
      <c r="BB115" s="14" t="s">
        <v>884</v>
      </c>
      <c r="BC115" s="14" t="s">
        <v>2</v>
      </c>
      <c r="BD115" s="14">
        <f>VLOOKUP(BB115,Size!$A$1:$D$397,4,TRUE)</f>
        <v>40</v>
      </c>
      <c r="BE115" s="14" t="s">
        <v>982</v>
      </c>
      <c r="BF115" s="14">
        <f t="shared" ref="BF115:BF146" si="188">LEN(BE115)</f>
        <v>2</v>
      </c>
      <c r="BG115" s="15" t="str">
        <f t="shared" ref="BG115:BG146" si="189">IF(BF115=1,BE115,LEFT(BE115,1))</f>
        <v>T</v>
      </c>
      <c r="BH115" s="15" t="str">
        <f t="shared" ref="BH115:BH146" si="190">IF(BF115=1,"",RIGHT(BE115,1))</f>
        <v>R</v>
      </c>
      <c r="BI115" s="14" t="s">
        <v>983</v>
      </c>
      <c r="BJ115" s="14">
        <f t="shared" ref="BJ115:BJ146" si="191">FIND($BJ$6,BI115)</f>
        <v>6</v>
      </c>
      <c r="BK115" s="123" t="str">
        <f t="shared" si="149"/>
        <v>10:30</v>
      </c>
      <c r="BL115" s="14" t="str">
        <f t="shared" si="150"/>
        <v>11:50</v>
      </c>
      <c r="BM115" s="14" t="s">
        <v>725</v>
      </c>
      <c r="BN115" s="14" t="s">
        <v>726</v>
      </c>
      <c r="BO115" s="16">
        <f t="shared" si="180"/>
        <v>20</v>
      </c>
      <c r="BP115" s="16">
        <f t="shared" si="181"/>
        <v>40</v>
      </c>
      <c r="BQ115" s="58">
        <f t="shared" si="182"/>
        <v>2</v>
      </c>
      <c r="BR115" s="16">
        <f t="shared" si="183"/>
        <v>2</v>
      </c>
      <c r="BS115" s="16">
        <f t="shared" si="151"/>
        <v>22</v>
      </c>
      <c r="BT115" s="16">
        <f t="shared" si="152"/>
        <v>42</v>
      </c>
      <c r="BU115" s="14">
        <v>0</v>
      </c>
      <c r="BV115" s="14">
        <v>0</v>
      </c>
      <c r="BW115" s="14">
        <v>0</v>
      </c>
      <c r="BX115" s="14">
        <v>0</v>
      </c>
      <c r="BY115" s="14">
        <v>0</v>
      </c>
      <c r="BZ115" s="14">
        <v>0</v>
      </c>
      <c r="CA115" s="14">
        <v>0</v>
      </c>
      <c r="CB115" s="14">
        <v>0</v>
      </c>
      <c r="CC115" s="14">
        <v>0</v>
      </c>
      <c r="CD115" s="14">
        <v>0</v>
      </c>
      <c r="CE115" s="14">
        <v>0</v>
      </c>
      <c r="CF115" s="14">
        <v>0</v>
      </c>
      <c r="CG115" s="14">
        <v>0</v>
      </c>
      <c r="CH115" s="14">
        <v>0</v>
      </c>
      <c r="CI115" s="14">
        <v>0</v>
      </c>
      <c r="CJ115" s="14">
        <v>0</v>
      </c>
      <c r="CK115" s="14">
        <v>0</v>
      </c>
      <c r="CL115" s="14">
        <v>1</v>
      </c>
      <c r="CM115" s="14">
        <v>0</v>
      </c>
      <c r="CN115" s="14">
        <v>0</v>
      </c>
      <c r="CO115" s="14">
        <v>0</v>
      </c>
      <c r="CP115" s="14">
        <v>0</v>
      </c>
      <c r="CQ115" s="14">
        <v>0</v>
      </c>
      <c r="CS115" s="50"/>
      <c r="CT115" s="50"/>
      <c r="CU115" s="50"/>
      <c r="CV115" s="50"/>
      <c r="CW115" s="50"/>
      <c r="CX115" s="50"/>
      <c r="CY115" s="50"/>
      <c r="CZ115" s="50"/>
      <c r="DA115" s="50"/>
    </row>
    <row r="116" spans="1:105" s="16" customFormat="1" x14ac:dyDescent="0.25">
      <c r="A116" s="16">
        <v>110</v>
      </c>
      <c r="B116" s="59">
        <f t="shared" si="153"/>
        <v>4</v>
      </c>
      <c r="C116" s="59" t="str">
        <f t="shared" si="146"/>
        <v/>
      </c>
      <c r="D116" s="66">
        <v>0</v>
      </c>
      <c r="E116" s="65">
        <f t="shared" si="147"/>
        <v>0</v>
      </c>
      <c r="F116" s="58">
        <f t="shared" si="187"/>
        <v>0</v>
      </c>
      <c r="G116" s="58">
        <f t="shared" si="165"/>
        <v>0</v>
      </c>
      <c r="H116" s="58" t="str">
        <f t="shared" si="185"/>
        <v/>
      </c>
      <c r="I116" s="58" t="str">
        <f t="shared" si="185"/>
        <v/>
      </c>
      <c r="J116" s="58" t="str">
        <f t="shared" si="185"/>
        <v/>
      </c>
      <c r="K116" s="58" t="str">
        <f t="shared" si="185"/>
        <v/>
      </c>
      <c r="L116" s="58" t="str">
        <f t="shared" si="185"/>
        <v/>
      </c>
      <c r="M116" s="58" t="str">
        <f t="shared" si="185"/>
        <v/>
      </c>
      <c r="N116" s="58" t="str">
        <f t="shared" si="185"/>
        <v/>
      </c>
      <c r="O116" s="58" t="str">
        <f t="shared" si="185"/>
        <v/>
      </c>
      <c r="P116" s="58" t="str">
        <f t="shared" si="185"/>
        <v/>
      </c>
      <c r="Q116" s="58" t="str">
        <f t="shared" si="185"/>
        <v/>
      </c>
      <c r="R116" s="58" t="str">
        <f t="shared" si="186"/>
        <v/>
      </c>
      <c r="S116" s="58" t="str">
        <f t="shared" si="186"/>
        <v/>
      </c>
      <c r="T116" s="58" t="str">
        <f t="shared" si="186"/>
        <v/>
      </c>
      <c r="U116" s="58" t="str">
        <f t="shared" si="186"/>
        <v/>
      </c>
      <c r="V116" s="58" t="str">
        <f t="shared" si="186"/>
        <v/>
      </c>
      <c r="W116" s="58" t="str">
        <f t="shared" si="186"/>
        <v/>
      </c>
      <c r="X116" s="58" t="str">
        <f t="shared" si="186"/>
        <v/>
      </c>
      <c r="Y116" s="58" t="str">
        <f t="shared" si="186"/>
        <v/>
      </c>
      <c r="Z116" s="58" t="str">
        <f t="shared" si="186"/>
        <v/>
      </c>
      <c r="AA116" s="58" t="str">
        <f t="shared" si="186"/>
        <v/>
      </c>
      <c r="AB116" s="68">
        <f t="shared" si="166"/>
        <v>0</v>
      </c>
      <c r="AC116" s="58">
        <f t="shared" ca="1" si="167"/>
        <v>72</v>
      </c>
      <c r="AD116" s="134">
        <f t="shared" ca="1" si="184"/>
        <v>35.771276595744688</v>
      </c>
      <c r="AE116" s="130">
        <f t="shared" ca="1" si="184"/>
        <v>35.771276595744688</v>
      </c>
      <c r="AF116" s="130">
        <f t="shared" ca="1" si="184"/>
        <v>35.771276595744688</v>
      </c>
      <c r="AG116" s="130">
        <f t="shared" ca="1" si="184"/>
        <v>35.771276595744688</v>
      </c>
      <c r="AH116" s="135">
        <f t="shared" ca="1" si="184"/>
        <v>35.771276595744688</v>
      </c>
      <c r="AI116" s="122">
        <f t="shared" si="168"/>
        <v>-20.137754640108653</v>
      </c>
      <c r="AJ116" s="16">
        <v>69</v>
      </c>
      <c r="AK116" s="16">
        <f t="shared" si="169"/>
        <v>14</v>
      </c>
      <c r="AL116" s="122">
        <f t="shared" si="170"/>
        <v>34.862245359891347</v>
      </c>
      <c r="AM116" s="122">
        <f t="shared" si="171"/>
        <v>1.2625169760072463</v>
      </c>
      <c r="AN116" s="122">
        <f t="shared" si="172"/>
        <v>0</v>
      </c>
      <c r="AO116" s="122">
        <f t="shared" si="173"/>
        <v>0</v>
      </c>
      <c r="AP116" s="122">
        <f t="shared" si="174"/>
        <v>0</v>
      </c>
      <c r="AQ116" s="122">
        <f t="shared" si="175"/>
        <v>0</v>
      </c>
      <c r="AR116" s="122">
        <f t="shared" si="176"/>
        <v>0</v>
      </c>
      <c r="AS116" s="122">
        <f t="shared" si="177"/>
        <v>3.1074694431869605</v>
      </c>
      <c r="AT116" s="122">
        <f t="shared" si="178"/>
        <v>0</v>
      </c>
      <c r="AU116" s="122">
        <f t="shared" si="179"/>
        <v>0</v>
      </c>
      <c r="AV116" s="59">
        <f t="shared" ca="1" si="141"/>
        <v>35.771276595744688</v>
      </c>
      <c r="AW116" s="16">
        <f>IF(AND('User Input'!$G$6=1,OR(HOUR(Model!BK116)=8,HOUR(Model!BK116)=9)),10,IF(AND('User Input'!$G$6=2,HOUR(Model!BK116)=6),10,0))</f>
        <v>10</v>
      </c>
      <c r="AX116" s="69">
        <f>IF('User Input'!$G$11=4,(Model!DA116-Model!$DA$4)*50,0)+IF('User Input'!$G$11=3,(Model!CV116-Model!$CV$4)*50,0)+IF('User Input'!$G$11=2,(Model!CW116-Model!$CW$4)*50,0)+IF('User Input'!$G$11=1,(Model!CX116-Model!$CX$4)*-25+(Model!CY116-Model!$CY$4)*-25,0)</f>
        <v>25.771276595744688</v>
      </c>
      <c r="AY116" s="16">
        <f>IF(AND('User Input'!$G$19=0,Model!BG116="M"),-1000,0)+IF(AND('User Input'!$G$20=0,Model!BG116="T"),-1000,0)+IF(AND('User Input'!$G$21=0,OR(Model!BG116="W",BH116="W")),-1000,0)+IF(AND('User Input'!$G$22=0,OR(Model!BG116="R",BH116="R")),-1000,0)</f>
        <v>0</v>
      </c>
      <c r="AZ116" s="16">
        <f ca="1">IF('User Input'!$G$26="NA",0,OFFSET(Model!BN116,1,'User Input'!$G$26)*50)</f>
        <v>0</v>
      </c>
      <c r="BA116" s="16">
        <f ca="1">IF('User Input'!$G$27="NA",0,OFFSET(Model!BN116,1,'User Input'!$G$27)*50)</f>
        <v>0</v>
      </c>
      <c r="BB116" s="14" t="s">
        <v>760</v>
      </c>
      <c r="BC116" s="14" t="s">
        <v>3</v>
      </c>
      <c r="BD116" s="14">
        <f>VLOOKUP(BB116,Size!$A$1:$D$397,4,TRUE)</f>
        <v>69</v>
      </c>
      <c r="BE116" s="14" t="s">
        <v>991</v>
      </c>
      <c r="BF116" s="14">
        <f t="shared" si="188"/>
        <v>1</v>
      </c>
      <c r="BG116" s="15" t="str">
        <f t="shared" si="189"/>
        <v>T</v>
      </c>
      <c r="BH116" s="15" t="str">
        <f t="shared" si="190"/>
        <v/>
      </c>
      <c r="BI116" s="14" t="s">
        <v>970</v>
      </c>
      <c r="BJ116" s="14">
        <f t="shared" si="191"/>
        <v>5</v>
      </c>
      <c r="BK116" s="123" t="str">
        <f t="shared" si="149"/>
        <v>6:00</v>
      </c>
      <c r="BL116" s="14" t="str">
        <f t="shared" si="150"/>
        <v>9:00</v>
      </c>
      <c r="BM116" s="14" t="s">
        <v>761</v>
      </c>
      <c r="BN116" s="14" t="s">
        <v>762</v>
      </c>
      <c r="BO116" s="16">
        <f t="shared" si="180"/>
        <v>20</v>
      </c>
      <c r="BP116" s="16">
        <f t="shared" si="181"/>
        <v>0</v>
      </c>
      <c r="BQ116" s="58">
        <f t="shared" si="182"/>
        <v>5</v>
      </c>
      <c r="BR116" s="16">
        <f t="shared" si="183"/>
        <v>5</v>
      </c>
      <c r="BS116" s="16">
        <f t="shared" si="151"/>
        <v>25</v>
      </c>
      <c r="BT116" s="16">
        <f t="shared" si="152"/>
        <v>0</v>
      </c>
      <c r="BU116" s="14">
        <v>0</v>
      </c>
      <c r="BV116" s="14">
        <v>0</v>
      </c>
      <c r="BW116" s="14">
        <v>0</v>
      </c>
      <c r="BX116" s="14">
        <v>0</v>
      </c>
      <c r="BY116" s="14">
        <v>0</v>
      </c>
      <c r="BZ116" s="14">
        <v>0</v>
      </c>
      <c r="CA116" s="14">
        <v>1</v>
      </c>
      <c r="CB116" s="14">
        <v>0</v>
      </c>
      <c r="CC116" s="14">
        <v>0</v>
      </c>
      <c r="CD116" s="14">
        <v>0</v>
      </c>
      <c r="CE116" s="14">
        <v>0</v>
      </c>
      <c r="CF116" s="14">
        <v>0</v>
      </c>
      <c r="CG116" s="14">
        <v>0</v>
      </c>
      <c r="CH116" s="14">
        <v>0</v>
      </c>
      <c r="CI116" s="14">
        <v>0</v>
      </c>
      <c r="CJ116" s="14">
        <v>0</v>
      </c>
      <c r="CK116" s="14">
        <v>0</v>
      </c>
      <c r="CL116" s="14">
        <v>1</v>
      </c>
      <c r="CM116" s="14">
        <v>0</v>
      </c>
      <c r="CN116" s="14">
        <v>0</v>
      </c>
      <c r="CO116" s="14">
        <v>0</v>
      </c>
      <c r="CP116" s="14">
        <v>0</v>
      </c>
      <c r="CQ116" s="14">
        <v>0</v>
      </c>
      <c r="CS116" s="50">
        <v>3.8</v>
      </c>
      <c r="CT116" s="50">
        <v>5.9</v>
      </c>
      <c r="CU116" s="50">
        <v>5.5</v>
      </c>
      <c r="CV116" s="50">
        <v>5.6</v>
      </c>
      <c r="CW116" s="50">
        <v>5.8</v>
      </c>
      <c r="CX116" s="50">
        <v>5.3</v>
      </c>
      <c r="CY116" s="50">
        <v>0.1</v>
      </c>
      <c r="CZ116" s="50">
        <v>5.0999999999999996</v>
      </c>
      <c r="DA116" s="50">
        <v>5.5</v>
      </c>
    </row>
    <row r="117" spans="1:105" s="16" customFormat="1" x14ac:dyDescent="0.25">
      <c r="A117" s="16">
        <v>111</v>
      </c>
      <c r="B117" s="59">
        <f t="shared" si="153"/>
        <v>4</v>
      </c>
      <c r="C117" s="59" t="str">
        <f t="shared" si="146"/>
        <v/>
      </c>
      <c r="D117" s="66">
        <v>0</v>
      </c>
      <c r="E117" s="65">
        <f t="shared" si="147"/>
        <v>0</v>
      </c>
      <c r="F117" s="58">
        <f t="shared" si="187"/>
        <v>0</v>
      </c>
      <c r="G117" s="58">
        <f t="shared" si="165"/>
        <v>0</v>
      </c>
      <c r="H117" s="58" t="str">
        <f t="shared" ref="H117:Q126" si="192">IF(OR($F117=H$6,$G117=H$6),$BB117,"")</f>
        <v/>
      </c>
      <c r="I117" s="58" t="str">
        <f t="shared" si="192"/>
        <v/>
      </c>
      <c r="J117" s="58" t="str">
        <f t="shared" si="192"/>
        <v/>
      </c>
      <c r="K117" s="58" t="str">
        <f t="shared" si="192"/>
        <v/>
      </c>
      <c r="L117" s="58" t="str">
        <f t="shared" si="192"/>
        <v/>
      </c>
      <c r="M117" s="58" t="str">
        <f t="shared" si="192"/>
        <v/>
      </c>
      <c r="N117" s="58" t="str">
        <f t="shared" si="192"/>
        <v/>
      </c>
      <c r="O117" s="58" t="str">
        <f t="shared" si="192"/>
        <v/>
      </c>
      <c r="P117" s="58" t="str">
        <f t="shared" si="192"/>
        <v/>
      </c>
      <c r="Q117" s="58" t="str">
        <f t="shared" si="192"/>
        <v/>
      </c>
      <c r="R117" s="58" t="str">
        <f t="shared" ref="R117:AA126" si="193">IF(OR($F117=R$6,$G117=R$6),$BB117,"")</f>
        <v/>
      </c>
      <c r="S117" s="58" t="str">
        <f t="shared" si="193"/>
        <v/>
      </c>
      <c r="T117" s="58" t="str">
        <f t="shared" si="193"/>
        <v/>
      </c>
      <c r="U117" s="58" t="str">
        <f t="shared" si="193"/>
        <v/>
      </c>
      <c r="V117" s="58" t="str">
        <f t="shared" si="193"/>
        <v/>
      </c>
      <c r="W117" s="58" t="str">
        <f t="shared" si="193"/>
        <v/>
      </c>
      <c r="X117" s="58" t="str">
        <f t="shared" si="193"/>
        <v/>
      </c>
      <c r="Y117" s="58" t="str">
        <f t="shared" si="193"/>
        <v/>
      </c>
      <c r="Z117" s="58" t="str">
        <f t="shared" si="193"/>
        <v/>
      </c>
      <c r="AA117" s="58" t="str">
        <f t="shared" si="193"/>
        <v/>
      </c>
      <c r="AB117" s="68">
        <f t="shared" si="166"/>
        <v>0</v>
      </c>
      <c r="AC117" s="58">
        <f t="shared" ca="1" si="167"/>
        <v>98</v>
      </c>
      <c r="AD117" s="134">
        <f t="shared" ca="1" si="184"/>
        <v>18.27127659574467</v>
      </c>
      <c r="AE117" s="130">
        <f t="shared" ca="1" si="184"/>
        <v>18.27127659574467</v>
      </c>
      <c r="AF117" s="130">
        <f t="shared" ca="1" si="184"/>
        <v>18.27127659574467</v>
      </c>
      <c r="AG117" s="130">
        <f t="shared" ca="1" si="184"/>
        <v>18.27127659574467</v>
      </c>
      <c r="AH117" s="135">
        <f t="shared" ca="1" si="184"/>
        <v>18.27127659574467</v>
      </c>
      <c r="AI117" s="122">
        <f t="shared" si="168"/>
        <v>-7.2762788592123044</v>
      </c>
      <c r="AJ117" s="16">
        <v>60</v>
      </c>
      <c r="AK117" s="16">
        <f t="shared" si="169"/>
        <v>52</v>
      </c>
      <c r="AL117" s="122">
        <f t="shared" si="170"/>
        <v>0.72372114078769356</v>
      </c>
      <c r="AM117" s="122">
        <f t="shared" si="171"/>
        <v>0.2412403802625645</v>
      </c>
      <c r="AN117" s="122">
        <f t="shared" si="172"/>
        <v>0</v>
      </c>
      <c r="AO117" s="122">
        <f t="shared" si="173"/>
        <v>0</v>
      </c>
      <c r="AP117" s="122">
        <f t="shared" si="174"/>
        <v>0</v>
      </c>
      <c r="AQ117" s="122">
        <f t="shared" si="175"/>
        <v>0</v>
      </c>
      <c r="AR117" s="122">
        <f t="shared" si="176"/>
        <v>0</v>
      </c>
      <c r="AS117" s="122">
        <f t="shared" si="177"/>
        <v>0</v>
      </c>
      <c r="AT117" s="122">
        <f t="shared" si="178"/>
        <v>0</v>
      </c>
      <c r="AU117" s="122">
        <f t="shared" si="179"/>
        <v>0</v>
      </c>
      <c r="AV117" s="59">
        <f t="shared" ca="1" si="141"/>
        <v>18.27127659574467</v>
      </c>
      <c r="AW117" s="16">
        <f>IF(AND('User Input'!$G$6=1,OR(HOUR(Model!BK117)=8,HOUR(Model!BK117)=9)),10,IF(AND('User Input'!$G$6=2,HOUR(Model!BK117)=6),10,0))</f>
        <v>0</v>
      </c>
      <c r="AX117" s="69">
        <f>IF('User Input'!$G$11=4,(Model!DA117-Model!$DA$4)*50,0)+IF('User Input'!$G$11=3,(Model!CV117-Model!$CV$4)*50,0)+IF('User Input'!$G$11=2,(Model!CW117-Model!$CW$4)*50,0)+IF('User Input'!$G$11=1,(Model!CX117-Model!$CX$4)*-25+(Model!CY117-Model!$CY$4)*-25,0)</f>
        <v>18.27127659574467</v>
      </c>
      <c r="AY117" s="16">
        <f>IF(AND('User Input'!$G$19=0,Model!BG117="M"),-1000,0)+IF(AND('User Input'!$G$20=0,Model!BG117="T"),-1000,0)+IF(AND('User Input'!$G$21=0,OR(Model!BG117="W",BH117="W")),-1000,0)+IF(AND('User Input'!$G$22=0,OR(Model!BG117="R",BH117="R")),-1000,0)</f>
        <v>0</v>
      </c>
      <c r="AZ117" s="16">
        <f ca="1">IF('User Input'!$G$26="NA",0,OFFSET(Model!BN117,1,'User Input'!$G$26)*50)</f>
        <v>0</v>
      </c>
      <c r="BA117" s="16">
        <f ca="1">IF('User Input'!$G$27="NA",0,OFFSET(Model!BN117,1,'User Input'!$G$27)*50)</f>
        <v>0</v>
      </c>
      <c r="BB117" s="14" t="s">
        <v>1037</v>
      </c>
      <c r="BC117" s="14" t="s">
        <v>5</v>
      </c>
      <c r="BD117" s="14">
        <f>VLOOKUP(BB117,Size!$A$1:$D$397,4,TRUE)</f>
        <v>60</v>
      </c>
      <c r="BE117" s="14" t="s">
        <v>982</v>
      </c>
      <c r="BF117" s="14">
        <f t="shared" si="188"/>
        <v>2</v>
      </c>
      <c r="BG117" s="15" t="str">
        <f t="shared" si="189"/>
        <v>T</v>
      </c>
      <c r="BH117" s="15" t="str">
        <f t="shared" si="190"/>
        <v>R</v>
      </c>
      <c r="BI117" s="14" t="s">
        <v>983</v>
      </c>
      <c r="BJ117" s="14">
        <f t="shared" si="191"/>
        <v>6</v>
      </c>
      <c r="BK117" s="123" t="str">
        <f t="shared" si="149"/>
        <v>10:30</v>
      </c>
      <c r="BL117" s="14" t="str">
        <f t="shared" si="150"/>
        <v>11:50</v>
      </c>
      <c r="BM117" s="14" t="s">
        <v>1038</v>
      </c>
      <c r="BN117" s="14" t="s">
        <v>1039</v>
      </c>
      <c r="BO117" s="16">
        <f t="shared" si="180"/>
        <v>20</v>
      </c>
      <c r="BP117" s="16">
        <f t="shared" si="181"/>
        <v>40</v>
      </c>
      <c r="BQ117" s="58">
        <f t="shared" si="182"/>
        <v>2</v>
      </c>
      <c r="BR117" s="16">
        <f t="shared" si="183"/>
        <v>2</v>
      </c>
      <c r="BS117" s="16">
        <f t="shared" si="151"/>
        <v>22</v>
      </c>
      <c r="BT117" s="16">
        <f t="shared" si="152"/>
        <v>42</v>
      </c>
      <c r="BU117" s="14">
        <v>0</v>
      </c>
      <c r="BV117" s="14">
        <v>0</v>
      </c>
      <c r="BW117" s="14">
        <v>0</v>
      </c>
      <c r="BX117" s="14">
        <v>0</v>
      </c>
      <c r="BY117" s="14">
        <v>0</v>
      </c>
      <c r="BZ117" s="14">
        <v>0</v>
      </c>
      <c r="CA117" s="14">
        <v>1</v>
      </c>
      <c r="CB117" s="14">
        <v>0</v>
      </c>
      <c r="CC117" s="14">
        <v>0</v>
      </c>
      <c r="CD117" s="14">
        <v>0</v>
      </c>
      <c r="CE117" s="14">
        <v>0</v>
      </c>
      <c r="CF117" s="14">
        <v>0</v>
      </c>
      <c r="CG117" s="14">
        <v>0</v>
      </c>
      <c r="CH117" s="14">
        <v>0</v>
      </c>
      <c r="CI117" s="14">
        <v>0</v>
      </c>
      <c r="CJ117" s="14">
        <v>0</v>
      </c>
      <c r="CK117" s="14">
        <v>0</v>
      </c>
      <c r="CL117" s="14">
        <v>1</v>
      </c>
      <c r="CM117" s="14">
        <v>0</v>
      </c>
      <c r="CN117" s="14">
        <v>0</v>
      </c>
      <c r="CO117" s="14">
        <v>0</v>
      </c>
      <c r="CP117" s="14">
        <v>0</v>
      </c>
      <c r="CQ117" s="14">
        <v>0</v>
      </c>
      <c r="CS117" s="50">
        <v>3.6</v>
      </c>
      <c r="CT117" s="50">
        <v>6.1</v>
      </c>
      <c r="CU117" s="50">
        <v>5.5</v>
      </c>
      <c r="CV117" s="50">
        <v>5.2</v>
      </c>
      <c r="CW117" s="50">
        <v>5.4</v>
      </c>
      <c r="CX117" s="50">
        <v>4.9000000000000004</v>
      </c>
      <c r="CY117" s="50">
        <v>0.8</v>
      </c>
      <c r="CZ117" s="50">
        <v>5.7</v>
      </c>
      <c r="DA117" s="50">
        <v>5.2</v>
      </c>
    </row>
    <row r="118" spans="1:105" s="16" customFormat="1" x14ac:dyDescent="0.25">
      <c r="A118" s="16">
        <v>112</v>
      </c>
      <c r="B118" s="59">
        <f t="shared" si="153"/>
        <v>4</v>
      </c>
      <c r="C118" s="59" t="str">
        <f t="shared" si="146"/>
        <v/>
      </c>
      <c r="D118" s="66">
        <v>0</v>
      </c>
      <c r="E118" s="65">
        <f t="shared" si="147"/>
        <v>0</v>
      </c>
      <c r="F118" s="58">
        <f t="shared" si="187"/>
        <v>0</v>
      </c>
      <c r="G118" s="58">
        <f t="shared" si="165"/>
        <v>0</v>
      </c>
      <c r="H118" s="58" t="str">
        <f t="shared" si="192"/>
        <v/>
      </c>
      <c r="I118" s="58" t="str">
        <f t="shared" si="192"/>
        <v/>
      </c>
      <c r="J118" s="58" t="str">
        <f t="shared" si="192"/>
        <v/>
      </c>
      <c r="K118" s="58" t="str">
        <f t="shared" si="192"/>
        <v/>
      </c>
      <c r="L118" s="58" t="str">
        <f t="shared" si="192"/>
        <v/>
      </c>
      <c r="M118" s="58" t="str">
        <f t="shared" si="192"/>
        <v/>
      </c>
      <c r="N118" s="58" t="str">
        <f t="shared" si="192"/>
        <v/>
      </c>
      <c r="O118" s="58" t="str">
        <f t="shared" si="192"/>
        <v/>
      </c>
      <c r="P118" s="58" t="str">
        <f t="shared" si="192"/>
        <v/>
      </c>
      <c r="Q118" s="58" t="str">
        <f t="shared" si="192"/>
        <v/>
      </c>
      <c r="R118" s="58" t="str">
        <f t="shared" si="193"/>
        <v/>
      </c>
      <c r="S118" s="58" t="str">
        <f t="shared" si="193"/>
        <v/>
      </c>
      <c r="T118" s="58" t="str">
        <f t="shared" si="193"/>
        <v/>
      </c>
      <c r="U118" s="58" t="str">
        <f t="shared" si="193"/>
        <v/>
      </c>
      <c r="V118" s="58" t="str">
        <f t="shared" si="193"/>
        <v/>
      </c>
      <c r="W118" s="58" t="str">
        <f t="shared" si="193"/>
        <v/>
      </c>
      <c r="X118" s="58" t="str">
        <f t="shared" si="193"/>
        <v/>
      </c>
      <c r="Y118" s="58" t="str">
        <f t="shared" si="193"/>
        <v/>
      </c>
      <c r="Z118" s="58" t="str">
        <f t="shared" si="193"/>
        <v/>
      </c>
      <c r="AA118" s="58" t="str">
        <f t="shared" si="193"/>
        <v/>
      </c>
      <c r="AB118" s="68">
        <f t="shared" si="166"/>
        <v>0</v>
      </c>
      <c r="AC118" s="58">
        <f t="shared" ca="1" si="167"/>
        <v>122</v>
      </c>
      <c r="AD118" s="134">
        <f t="shared" ca="1" si="184"/>
        <v>-1.7287234042553301</v>
      </c>
      <c r="AE118" s="130">
        <f t="shared" ca="1" si="184"/>
        <v>-1.7287234042553301</v>
      </c>
      <c r="AF118" s="130">
        <f t="shared" ca="1" si="184"/>
        <v>-1.7287234042553301</v>
      </c>
      <c r="AG118" s="130">
        <f t="shared" ca="1" si="184"/>
        <v>-1.7287234042553301</v>
      </c>
      <c r="AH118" s="135">
        <f t="shared" ca="1" si="184"/>
        <v>-1.7287234042553301</v>
      </c>
      <c r="AI118" s="122">
        <f t="shared" si="168"/>
        <v>-52.77101629696697</v>
      </c>
      <c r="AJ118" s="16">
        <v>69</v>
      </c>
      <c r="AK118" s="16">
        <f t="shared" si="169"/>
        <v>14</v>
      </c>
      <c r="AL118" s="122">
        <f t="shared" si="170"/>
        <v>2.2289837030330304</v>
      </c>
      <c r="AM118" s="122">
        <f t="shared" si="171"/>
        <v>3.0602082390222524E-2</v>
      </c>
      <c r="AN118" s="122">
        <f t="shared" si="172"/>
        <v>0.31186057039384019</v>
      </c>
      <c r="AO118" s="122">
        <f t="shared" si="173"/>
        <v>9.1670439112721491E-2</v>
      </c>
      <c r="AP118" s="122">
        <f t="shared" si="174"/>
        <v>0.13693979176098642</v>
      </c>
      <c r="AQ118" s="122">
        <f t="shared" si="175"/>
        <v>2.6075147125393917E-2</v>
      </c>
      <c r="AR118" s="122">
        <f t="shared" si="176"/>
        <v>0.16026482571299272</v>
      </c>
      <c r="AS118" s="122">
        <f t="shared" si="177"/>
        <v>0</v>
      </c>
      <c r="AT118" s="122">
        <f t="shared" si="178"/>
        <v>0</v>
      </c>
      <c r="AU118" s="122">
        <f t="shared" si="179"/>
        <v>0</v>
      </c>
      <c r="AV118" s="59">
        <f t="shared" ca="1" si="141"/>
        <v>-1.7287234042553301</v>
      </c>
      <c r="AW118" s="16">
        <f>IF(AND('User Input'!$G$6=1,OR(HOUR(Model!BK118)=8,HOUR(Model!BK118)=9)),10,IF(AND('User Input'!$G$6=2,HOUR(Model!BK118)=6),10,0))</f>
        <v>10</v>
      </c>
      <c r="AX118" s="69">
        <f>IF('User Input'!$G$11=4,(Model!DA118-Model!$DA$4)*50,0)+IF('User Input'!$G$11=3,(Model!CV118-Model!$CV$4)*50,0)+IF('User Input'!$G$11=2,(Model!CW118-Model!$CW$4)*50,0)+IF('User Input'!$G$11=1,(Model!CX118-Model!$CX$4)*-25+(Model!CY118-Model!$CY$4)*-25,0)</f>
        <v>-11.72872340425533</v>
      </c>
      <c r="AY118" s="16">
        <f>IF(AND('User Input'!$G$19=0,Model!BG118="M"),-1000,0)+IF(AND('User Input'!$G$20=0,Model!BG118="T"),-1000,0)+IF(AND('User Input'!$G$21=0,OR(Model!BG118="W",BH118="W")),-1000,0)+IF(AND('User Input'!$G$22=0,OR(Model!BG118="R",BH118="R")),-1000,0)</f>
        <v>0</v>
      </c>
      <c r="AZ118" s="16">
        <f ca="1">IF('User Input'!$G$26="NA",0,OFFSET(Model!BN118,1,'User Input'!$G$26)*50)</f>
        <v>0</v>
      </c>
      <c r="BA118" s="16">
        <f ca="1">IF('User Input'!$G$27="NA",0,OFFSET(Model!BN118,1,'User Input'!$G$27)*50)</f>
        <v>0</v>
      </c>
      <c r="BB118" s="14" t="s">
        <v>921</v>
      </c>
      <c r="BC118" s="14" t="s">
        <v>6</v>
      </c>
      <c r="BD118" s="14">
        <f>VLOOKUP(BB118,Size!$A$1:$D$397,4,TRUE)</f>
        <v>69</v>
      </c>
      <c r="BE118" s="14" t="s">
        <v>991</v>
      </c>
      <c r="BF118" s="14">
        <f t="shared" si="188"/>
        <v>1</v>
      </c>
      <c r="BG118" s="15" t="str">
        <f t="shared" si="189"/>
        <v>T</v>
      </c>
      <c r="BH118" s="15" t="str">
        <f t="shared" si="190"/>
        <v/>
      </c>
      <c r="BI118" s="14" t="s">
        <v>970</v>
      </c>
      <c r="BJ118" s="14">
        <f t="shared" si="191"/>
        <v>5</v>
      </c>
      <c r="BK118" s="123" t="str">
        <f t="shared" si="149"/>
        <v>6:00</v>
      </c>
      <c r="BL118" s="14" t="str">
        <f t="shared" si="150"/>
        <v>9:00</v>
      </c>
      <c r="BM118" s="14" t="s">
        <v>922</v>
      </c>
      <c r="BN118" s="14" t="s">
        <v>923</v>
      </c>
      <c r="BO118" s="16">
        <f t="shared" si="180"/>
        <v>20</v>
      </c>
      <c r="BP118" s="16">
        <f t="shared" si="181"/>
        <v>0</v>
      </c>
      <c r="BQ118" s="58">
        <f t="shared" si="182"/>
        <v>5</v>
      </c>
      <c r="BR118" s="16">
        <f t="shared" si="183"/>
        <v>5</v>
      </c>
      <c r="BS118" s="16">
        <f t="shared" si="151"/>
        <v>25</v>
      </c>
      <c r="BT118" s="16">
        <f t="shared" si="152"/>
        <v>0</v>
      </c>
      <c r="BU118" s="14">
        <v>0</v>
      </c>
      <c r="BV118" s="14">
        <v>0</v>
      </c>
      <c r="BW118" s="14">
        <v>0</v>
      </c>
      <c r="BX118" s="14">
        <v>0</v>
      </c>
      <c r="BY118" s="14">
        <v>0</v>
      </c>
      <c r="BZ118" s="14">
        <v>0</v>
      </c>
      <c r="CA118" s="14">
        <v>1</v>
      </c>
      <c r="CB118" s="14">
        <v>0</v>
      </c>
      <c r="CC118" s="14">
        <v>0</v>
      </c>
      <c r="CD118" s="14">
        <v>0</v>
      </c>
      <c r="CE118" s="14">
        <v>0</v>
      </c>
      <c r="CF118" s="14">
        <v>0</v>
      </c>
      <c r="CG118" s="14">
        <v>0</v>
      </c>
      <c r="CH118" s="14">
        <v>0</v>
      </c>
      <c r="CI118" s="14">
        <v>0</v>
      </c>
      <c r="CJ118" s="14">
        <v>0</v>
      </c>
      <c r="CK118" s="14">
        <v>0</v>
      </c>
      <c r="CL118" s="14">
        <v>1</v>
      </c>
      <c r="CM118" s="14">
        <v>0</v>
      </c>
      <c r="CN118" s="14">
        <v>0</v>
      </c>
      <c r="CO118" s="14">
        <v>0</v>
      </c>
      <c r="CP118" s="14">
        <v>0</v>
      </c>
      <c r="CQ118" s="14">
        <v>0</v>
      </c>
      <c r="CS118" s="50">
        <v>3.5</v>
      </c>
      <c r="CT118" s="50">
        <v>6.5</v>
      </c>
      <c r="CU118" s="50">
        <v>6.2</v>
      </c>
      <c r="CV118" s="50">
        <v>5.9</v>
      </c>
      <c r="CW118" s="50">
        <v>6.1</v>
      </c>
      <c r="CX118" s="50">
        <v>5.9</v>
      </c>
      <c r="CY118" s="50">
        <v>1</v>
      </c>
      <c r="CZ118" s="50">
        <v>5.4</v>
      </c>
      <c r="DA118" s="50">
        <v>5.9</v>
      </c>
    </row>
    <row r="119" spans="1:105" s="16" customFormat="1" x14ac:dyDescent="0.25">
      <c r="A119" s="16">
        <v>113</v>
      </c>
      <c r="B119" s="59">
        <f t="shared" si="153"/>
        <v>4</v>
      </c>
      <c r="C119" s="59" t="str">
        <f t="shared" si="146"/>
        <v/>
      </c>
      <c r="D119" s="66">
        <v>0</v>
      </c>
      <c r="E119" s="65">
        <f t="shared" si="147"/>
        <v>0</v>
      </c>
      <c r="F119" s="58">
        <f t="shared" si="187"/>
        <v>0</v>
      </c>
      <c r="G119" s="58">
        <f t="shared" si="165"/>
        <v>0</v>
      </c>
      <c r="H119" s="58" t="str">
        <f t="shared" si="192"/>
        <v/>
      </c>
      <c r="I119" s="58" t="str">
        <f t="shared" si="192"/>
        <v/>
      </c>
      <c r="J119" s="58" t="str">
        <f t="shared" si="192"/>
        <v/>
      </c>
      <c r="K119" s="58" t="str">
        <f t="shared" si="192"/>
        <v/>
      </c>
      <c r="L119" s="58" t="str">
        <f t="shared" si="192"/>
        <v/>
      </c>
      <c r="M119" s="58" t="str">
        <f t="shared" si="192"/>
        <v/>
      </c>
      <c r="N119" s="58" t="str">
        <f t="shared" si="192"/>
        <v/>
      </c>
      <c r="O119" s="58" t="str">
        <f t="shared" si="192"/>
        <v/>
      </c>
      <c r="P119" s="58" t="str">
        <f t="shared" si="192"/>
        <v/>
      </c>
      <c r="Q119" s="58" t="str">
        <f t="shared" si="192"/>
        <v/>
      </c>
      <c r="R119" s="58" t="str">
        <f t="shared" si="193"/>
        <v/>
      </c>
      <c r="S119" s="58" t="str">
        <f t="shared" si="193"/>
        <v/>
      </c>
      <c r="T119" s="58" t="str">
        <f t="shared" si="193"/>
        <v/>
      </c>
      <c r="U119" s="58" t="str">
        <f t="shared" si="193"/>
        <v/>
      </c>
      <c r="V119" s="58" t="str">
        <f t="shared" si="193"/>
        <v/>
      </c>
      <c r="W119" s="58" t="str">
        <f t="shared" si="193"/>
        <v/>
      </c>
      <c r="X119" s="58" t="str">
        <f t="shared" si="193"/>
        <v/>
      </c>
      <c r="Y119" s="58" t="str">
        <f t="shared" si="193"/>
        <v/>
      </c>
      <c r="Z119" s="58" t="str">
        <f t="shared" si="193"/>
        <v/>
      </c>
      <c r="AA119" s="58" t="str">
        <f t="shared" si="193"/>
        <v/>
      </c>
      <c r="AB119" s="68">
        <f t="shared" si="166"/>
        <v>0</v>
      </c>
      <c r="AC119" s="58">
        <f t="shared" ca="1" si="167"/>
        <v>4</v>
      </c>
      <c r="AD119" s="134">
        <f t="shared" ca="1" si="184"/>
        <v>170.77127659574467</v>
      </c>
      <c r="AE119" s="130">
        <f t="shared" ca="1" si="184"/>
        <v>170.77127659574467</v>
      </c>
      <c r="AF119" s="130">
        <f t="shared" ca="1" si="184"/>
        <v>170.77127659574467</v>
      </c>
      <c r="AG119" s="130">
        <f t="shared" ca="1" si="184"/>
        <v>170.77127659574467</v>
      </c>
      <c r="AH119" s="135">
        <f t="shared" ca="1" si="184"/>
        <v>170.77127659574467</v>
      </c>
      <c r="AI119" s="122">
        <f t="shared" si="168"/>
        <v>-55</v>
      </c>
      <c r="AJ119" s="16">
        <v>69</v>
      </c>
      <c r="AK119" s="16">
        <f t="shared" si="169"/>
        <v>14</v>
      </c>
      <c r="AL119" s="122">
        <f t="shared" si="170"/>
        <v>0</v>
      </c>
      <c r="AM119" s="122">
        <f t="shared" si="171"/>
        <v>0</v>
      </c>
      <c r="AN119" s="122">
        <f t="shared" si="172"/>
        <v>0</v>
      </c>
      <c r="AO119" s="122">
        <f t="shared" si="173"/>
        <v>0</v>
      </c>
      <c r="AP119" s="122">
        <f t="shared" si="174"/>
        <v>0</v>
      </c>
      <c r="AQ119" s="122">
        <f t="shared" si="175"/>
        <v>0</v>
      </c>
      <c r="AR119" s="122">
        <f t="shared" si="176"/>
        <v>0</v>
      </c>
      <c r="AS119" s="122">
        <f t="shared" si="177"/>
        <v>0</v>
      </c>
      <c r="AT119" s="122">
        <f t="shared" si="178"/>
        <v>0</v>
      </c>
      <c r="AU119" s="122">
        <f t="shared" si="179"/>
        <v>0</v>
      </c>
      <c r="AV119" s="59">
        <f t="shared" ca="1" si="141"/>
        <v>170.77127659574467</v>
      </c>
      <c r="AW119" s="16">
        <f>IF(AND('User Input'!$G$6=1,OR(HOUR(Model!BK119)=8,HOUR(Model!BK119)=9)),10,IF(AND('User Input'!$G$6=2,HOUR(Model!BK119)=6),10,0))</f>
        <v>10</v>
      </c>
      <c r="AX119" s="69">
        <f>IF('User Input'!$G$11=4,(Model!DA119-Model!$DA$4)*50,0)+IF('User Input'!$G$11=3,(Model!CV119-Model!$CV$4)*50,0)+IF('User Input'!$G$11=2,(Model!CW119-Model!$CW$4)*50,0)+IF('User Input'!$G$11=1,(Model!CX119-Model!$CX$4)*-25+(Model!CY119-Model!$CY$4)*-25,0)</f>
        <v>160.77127659574467</v>
      </c>
      <c r="AY119" s="16">
        <f>IF(AND('User Input'!$G$19=0,Model!BG119="M"),-1000,0)+IF(AND('User Input'!$G$20=0,Model!BG119="T"),-1000,0)+IF(AND('User Input'!$G$21=0,OR(Model!BG119="W",BH119="W")),-1000,0)+IF(AND('User Input'!$G$22=0,OR(Model!BG119="R",BH119="R")),-1000,0)</f>
        <v>0</v>
      </c>
      <c r="AZ119" s="16">
        <f ca="1">IF('User Input'!$G$26="NA",0,OFFSET(Model!BN119,1,'User Input'!$G$26)*50)</f>
        <v>0</v>
      </c>
      <c r="BA119" s="16">
        <f ca="1">IF('User Input'!$G$27="NA",0,OFFSET(Model!BN119,1,'User Input'!$G$27)*50)</f>
        <v>0</v>
      </c>
      <c r="BB119" s="14" t="s">
        <v>638</v>
      </c>
      <c r="BC119" s="14" t="s">
        <v>8</v>
      </c>
      <c r="BD119" s="14">
        <f>VLOOKUP(BB119,Size!$A$1:$D$397,4,TRUE)</f>
        <v>69</v>
      </c>
      <c r="BE119" s="14" t="s">
        <v>991</v>
      </c>
      <c r="BF119" s="14">
        <f t="shared" si="188"/>
        <v>1</v>
      </c>
      <c r="BG119" s="15" t="str">
        <f t="shared" si="189"/>
        <v>T</v>
      </c>
      <c r="BH119" s="15" t="str">
        <f t="shared" si="190"/>
        <v/>
      </c>
      <c r="BI119" s="14" t="s">
        <v>970</v>
      </c>
      <c r="BJ119" s="14">
        <f t="shared" si="191"/>
        <v>5</v>
      </c>
      <c r="BK119" s="123" t="str">
        <f t="shared" si="149"/>
        <v>6:00</v>
      </c>
      <c r="BL119" s="14" t="str">
        <f t="shared" si="150"/>
        <v>9:00</v>
      </c>
      <c r="BM119" s="14" t="s">
        <v>639</v>
      </c>
      <c r="BN119" s="14" t="s">
        <v>640</v>
      </c>
      <c r="BO119" s="16">
        <f t="shared" si="180"/>
        <v>20</v>
      </c>
      <c r="BP119" s="16">
        <f t="shared" si="181"/>
        <v>0</v>
      </c>
      <c r="BQ119" s="58">
        <f t="shared" si="182"/>
        <v>5</v>
      </c>
      <c r="BR119" s="16">
        <f t="shared" si="183"/>
        <v>5</v>
      </c>
      <c r="BS119" s="16">
        <f t="shared" si="151"/>
        <v>25</v>
      </c>
      <c r="BT119" s="16">
        <f t="shared" si="152"/>
        <v>0</v>
      </c>
      <c r="BU119" s="14">
        <v>0</v>
      </c>
      <c r="BV119" s="14">
        <v>0</v>
      </c>
      <c r="BW119" s="14">
        <v>0</v>
      </c>
      <c r="BX119" s="14">
        <v>0</v>
      </c>
      <c r="BY119" s="14">
        <v>0</v>
      </c>
      <c r="BZ119" s="14">
        <v>0</v>
      </c>
      <c r="CA119" s="14">
        <v>0</v>
      </c>
      <c r="CB119" s="14">
        <v>0</v>
      </c>
      <c r="CC119" s="14">
        <v>0</v>
      </c>
      <c r="CD119" s="14">
        <v>0</v>
      </c>
      <c r="CE119" s="14">
        <v>0</v>
      </c>
      <c r="CF119" s="14">
        <v>0</v>
      </c>
      <c r="CG119" s="14">
        <v>0</v>
      </c>
      <c r="CH119" s="14">
        <v>0</v>
      </c>
      <c r="CI119" s="14">
        <v>1</v>
      </c>
      <c r="CJ119" s="14">
        <v>0</v>
      </c>
      <c r="CK119" s="14">
        <v>0</v>
      </c>
      <c r="CL119" s="14">
        <v>1</v>
      </c>
      <c r="CM119" s="14">
        <v>0</v>
      </c>
      <c r="CN119" s="14">
        <v>0</v>
      </c>
      <c r="CO119" s="14">
        <v>0</v>
      </c>
      <c r="CP119" s="14">
        <v>0</v>
      </c>
      <c r="CQ119" s="14">
        <v>0</v>
      </c>
      <c r="CS119" s="50"/>
      <c r="CT119" s="50"/>
      <c r="CU119" s="50"/>
      <c r="CV119" s="50"/>
      <c r="CW119" s="50"/>
      <c r="CX119" s="50"/>
      <c r="CY119" s="50"/>
      <c r="CZ119" s="50"/>
      <c r="DA119" s="50"/>
    </row>
    <row r="120" spans="1:105" s="16" customFormat="1" x14ac:dyDescent="0.25">
      <c r="A120" s="16">
        <v>114</v>
      </c>
      <c r="B120" s="59">
        <f t="shared" si="153"/>
        <v>4</v>
      </c>
      <c r="C120" s="59" t="str">
        <f t="shared" si="146"/>
        <v/>
      </c>
      <c r="D120" s="66">
        <v>0</v>
      </c>
      <c r="E120" s="65">
        <f t="shared" si="147"/>
        <v>0</v>
      </c>
      <c r="F120" s="58">
        <f t="shared" si="187"/>
        <v>0</v>
      </c>
      <c r="G120" s="58">
        <f t="shared" si="165"/>
        <v>0</v>
      </c>
      <c r="H120" s="58" t="str">
        <f t="shared" si="192"/>
        <v/>
      </c>
      <c r="I120" s="58" t="str">
        <f t="shared" si="192"/>
        <v/>
      </c>
      <c r="J120" s="58" t="str">
        <f t="shared" si="192"/>
        <v/>
      </c>
      <c r="K120" s="58" t="str">
        <f t="shared" si="192"/>
        <v/>
      </c>
      <c r="L120" s="58" t="str">
        <f t="shared" si="192"/>
        <v/>
      </c>
      <c r="M120" s="58" t="str">
        <f t="shared" si="192"/>
        <v/>
      </c>
      <c r="N120" s="58" t="str">
        <f t="shared" si="192"/>
        <v/>
      </c>
      <c r="O120" s="58" t="str">
        <f t="shared" si="192"/>
        <v/>
      </c>
      <c r="P120" s="58" t="str">
        <f t="shared" si="192"/>
        <v/>
      </c>
      <c r="Q120" s="58" t="str">
        <f t="shared" si="192"/>
        <v/>
      </c>
      <c r="R120" s="58" t="str">
        <f t="shared" si="193"/>
        <v/>
      </c>
      <c r="S120" s="58" t="str">
        <f t="shared" si="193"/>
        <v/>
      </c>
      <c r="T120" s="58" t="str">
        <f t="shared" si="193"/>
        <v/>
      </c>
      <c r="U120" s="58" t="str">
        <f t="shared" si="193"/>
        <v/>
      </c>
      <c r="V120" s="58" t="str">
        <f t="shared" si="193"/>
        <v/>
      </c>
      <c r="W120" s="58" t="str">
        <f t="shared" si="193"/>
        <v/>
      </c>
      <c r="X120" s="58" t="str">
        <f t="shared" si="193"/>
        <v/>
      </c>
      <c r="Y120" s="58" t="str">
        <f t="shared" si="193"/>
        <v/>
      </c>
      <c r="Z120" s="58" t="str">
        <f t="shared" si="193"/>
        <v/>
      </c>
      <c r="AA120" s="58" t="str">
        <f t="shared" si="193"/>
        <v/>
      </c>
      <c r="AB120" s="68">
        <f t="shared" si="166"/>
        <v>0</v>
      </c>
      <c r="AC120" s="58">
        <f t="shared" ca="1" si="167"/>
        <v>4</v>
      </c>
      <c r="AD120" s="134">
        <f t="shared" ca="1" si="184"/>
        <v>170.77127659574467</v>
      </c>
      <c r="AE120" s="130">
        <f t="shared" ca="1" si="184"/>
        <v>170.77127659574467</v>
      </c>
      <c r="AF120" s="130">
        <f t="shared" ca="1" si="184"/>
        <v>170.77127659574467</v>
      </c>
      <c r="AG120" s="130">
        <f t="shared" ca="1" si="184"/>
        <v>170.77127659574467</v>
      </c>
      <c r="AH120" s="135">
        <f t="shared" ca="1" si="184"/>
        <v>170.77127659574467</v>
      </c>
      <c r="AI120" s="122">
        <f t="shared" si="168"/>
        <v>-55</v>
      </c>
      <c r="AJ120" s="16">
        <v>69</v>
      </c>
      <c r="AK120" s="16">
        <f t="shared" si="169"/>
        <v>14</v>
      </c>
      <c r="AL120" s="122">
        <f t="shared" si="170"/>
        <v>0</v>
      </c>
      <c r="AM120" s="122">
        <f t="shared" si="171"/>
        <v>0</v>
      </c>
      <c r="AN120" s="122">
        <f t="shared" si="172"/>
        <v>0</v>
      </c>
      <c r="AO120" s="122">
        <f t="shared" si="173"/>
        <v>0</v>
      </c>
      <c r="AP120" s="122">
        <f t="shared" si="174"/>
        <v>0</v>
      </c>
      <c r="AQ120" s="122">
        <f t="shared" si="175"/>
        <v>0</v>
      </c>
      <c r="AR120" s="122">
        <f t="shared" si="176"/>
        <v>0</v>
      </c>
      <c r="AS120" s="122">
        <f t="shared" si="177"/>
        <v>0</v>
      </c>
      <c r="AT120" s="122">
        <f t="shared" si="178"/>
        <v>0</v>
      </c>
      <c r="AU120" s="122">
        <f t="shared" si="179"/>
        <v>0</v>
      </c>
      <c r="AV120" s="59">
        <f t="shared" ca="1" si="141"/>
        <v>170.77127659574467</v>
      </c>
      <c r="AW120" s="16">
        <f>IF(AND('User Input'!$G$6=1,OR(HOUR(Model!BK120)=8,HOUR(Model!BK120)=9)),10,IF(AND('User Input'!$G$6=2,HOUR(Model!BK120)=6),10,0))</f>
        <v>10</v>
      </c>
      <c r="AX120" s="69">
        <f>IF('User Input'!$G$11=4,(Model!DA120-Model!$DA$4)*50,0)+IF('User Input'!$G$11=3,(Model!CV120-Model!$CV$4)*50,0)+IF('User Input'!$G$11=2,(Model!CW120-Model!$CW$4)*50,0)+IF('User Input'!$G$11=1,(Model!CX120-Model!$CX$4)*-25+(Model!CY120-Model!$CY$4)*-25,0)</f>
        <v>160.77127659574467</v>
      </c>
      <c r="AY120" s="16">
        <f>IF(AND('User Input'!$G$19=0,Model!BG120="M"),-1000,0)+IF(AND('User Input'!$G$20=0,Model!BG120="T"),-1000,0)+IF(AND('User Input'!$G$21=0,OR(Model!BG120="W",BH120="W")),-1000,0)+IF(AND('User Input'!$G$22=0,OR(Model!BG120="R",BH120="R")),-1000,0)</f>
        <v>0</v>
      </c>
      <c r="AZ120" s="16">
        <f ca="1">IF('User Input'!$G$26="NA",0,OFFSET(Model!BN120,1,'User Input'!$G$26)*50)</f>
        <v>0</v>
      </c>
      <c r="BA120" s="16">
        <f ca="1">IF('User Input'!$G$27="NA",0,OFFSET(Model!BN120,1,'User Input'!$G$27)*50)</f>
        <v>0</v>
      </c>
      <c r="BB120" s="14" t="s">
        <v>641</v>
      </c>
      <c r="BC120" s="14" t="s">
        <v>9</v>
      </c>
      <c r="BD120" s="14">
        <f>VLOOKUP(BB120,Size!$A$1:$D$397,4,TRUE)</f>
        <v>69</v>
      </c>
      <c r="BE120" s="14" t="s">
        <v>991</v>
      </c>
      <c r="BF120" s="14">
        <f t="shared" si="188"/>
        <v>1</v>
      </c>
      <c r="BG120" s="15" t="str">
        <f t="shared" si="189"/>
        <v>T</v>
      </c>
      <c r="BH120" s="15" t="str">
        <f t="shared" si="190"/>
        <v/>
      </c>
      <c r="BI120" s="14" t="s">
        <v>970</v>
      </c>
      <c r="BJ120" s="14">
        <f t="shared" si="191"/>
        <v>5</v>
      </c>
      <c r="BK120" s="123" t="str">
        <f t="shared" si="149"/>
        <v>6:00</v>
      </c>
      <c r="BL120" s="14" t="str">
        <f t="shared" si="150"/>
        <v>9:00</v>
      </c>
      <c r="BM120" s="14" t="s">
        <v>642</v>
      </c>
      <c r="BN120" s="14" t="s">
        <v>643</v>
      </c>
      <c r="BO120" s="16">
        <f t="shared" si="180"/>
        <v>20</v>
      </c>
      <c r="BP120" s="16">
        <f t="shared" si="181"/>
        <v>0</v>
      </c>
      <c r="BQ120" s="58">
        <f t="shared" si="182"/>
        <v>5</v>
      </c>
      <c r="BR120" s="16">
        <f t="shared" si="183"/>
        <v>5</v>
      </c>
      <c r="BS120" s="16">
        <f t="shared" si="151"/>
        <v>25</v>
      </c>
      <c r="BT120" s="16">
        <f t="shared" si="152"/>
        <v>0</v>
      </c>
      <c r="BU120" s="14">
        <v>0</v>
      </c>
      <c r="BV120" s="14">
        <v>0</v>
      </c>
      <c r="BW120" s="14">
        <v>0</v>
      </c>
      <c r="BX120" s="14">
        <v>0</v>
      </c>
      <c r="BY120" s="14">
        <v>0</v>
      </c>
      <c r="BZ120" s="14">
        <v>0</v>
      </c>
      <c r="CA120" s="14">
        <v>0</v>
      </c>
      <c r="CB120" s="14">
        <v>0</v>
      </c>
      <c r="CC120" s="14">
        <v>0</v>
      </c>
      <c r="CD120" s="14">
        <v>0</v>
      </c>
      <c r="CE120" s="14">
        <v>0</v>
      </c>
      <c r="CF120" s="14">
        <v>0</v>
      </c>
      <c r="CG120" s="14">
        <v>0</v>
      </c>
      <c r="CH120" s="14">
        <v>0</v>
      </c>
      <c r="CI120" s="14">
        <v>0</v>
      </c>
      <c r="CJ120" s="14">
        <v>0</v>
      </c>
      <c r="CK120" s="14">
        <v>0</v>
      </c>
      <c r="CL120" s="14">
        <v>1</v>
      </c>
      <c r="CM120" s="14">
        <v>0</v>
      </c>
      <c r="CN120" s="14">
        <v>0</v>
      </c>
      <c r="CO120" s="14">
        <v>0</v>
      </c>
      <c r="CP120" s="14">
        <v>0</v>
      </c>
      <c r="CQ120" s="14">
        <v>0</v>
      </c>
      <c r="CS120" s="50"/>
      <c r="CT120" s="50"/>
      <c r="CU120" s="50"/>
      <c r="CV120" s="50"/>
      <c r="CW120" s="50"/>
      <c r="CX120" s="50"/>
      <c r="CY120" s="50"/>
      <c r="CZ120" s="50"/>
      <c r="DA120" s="50"/>
    </row>
    <row r="121" spans="1:105" s="16" customFormat="1" x14ac:dyDescent="0.25">
      <c r="A121" s="16">
        <v>115</v>
      </c>
      <c r="B121" s="59">
        <f t="shared" si="153"/>
        <v>4</v>
      </c>
      <c r="C121" s="59" t="str">
        <f t="shared" si="146"/>
        <v/>
      </c>
      <c r="D121" s="66">
        <v>0</v>
      </c>
      <c r="E121" s="65">
        <f t="shared" si="147"/>
        <v>0</v>
      </c>
      <c r="F121" s="58">
        <f t="shared" si="187"/>
        <v>0</v>
      </c>
      <c r="G121" s="58">
        <f t="shared" si="165"/>
        <v>0</v>
      </c>
      <c r="H121" s="58" t="str">
        <f t="shared" si="192"/>
        <v/>
      </c>
      <c r="I121" s="58" t="str">
        <f t="shared" si="192"/>
        <v/>
      </c>
      <c r="J121" s="58" t="str">
        <f t="shared" si="192"/>
        <v/>
      </c>
      <c r="K121" s="58" t="str">
        <f t="shared" si="192"/>
        <v/>
      </c>
      <c r="L121" s="58" t="str">
        <f t="shared" si="192"/>
        <v/>
      </c>
      <c r="M121" s="58" t="str">
        <f t="shared" si="192"/>
        <v/>
      </c>
      <c r="N121" s="58" t="str">
        <f t="shared" si="192"/>
        <v/>
      </c>
      <c r="O121" s="58" t="str">
        <f t="shared" si="192"/>
        <v/>
      </c>
      <c r="P121" s="58" t="str">
        <f t="shared" si="192"/>
        <v/>
      </c>
      <c r="Q121" s="58" t="str">
        <f t="shared" si="192"/>
        <v/>
      </c>
      <c r="R121" s="58" t="str">
        <f t="shared" si="193"/>
        <v/>
      </c>
      <c r="S121" s="58" t="str">
        <f t="shared" si="193"/>
        <v/>
      </c>
      <c r="T121" s="58" t="str">
        <f t="shared" si="193"/>
        <v/>
      </c>
      <c r="U121" s="58" t="str">
        <f t="shared" si="193"/>
        <v/>
      </c>
      <c r="V121" s="58" t="str">
        <f t="shared" si="193"/>
        <v/>
      </c>
      <c r="W121" s="58" t="str">
        <f t="shared" si="193"/>
        <v/>
      </c>
      <c r="X121" s="58" t="str">
        <f t="shared" si="193"/>
        <v/>
      </c>
      <c r="Y121" s="58" t="str">
        <f t="shared" si="193"/>
        <v/>
      </c>
      <c r="Z121" s="58" t="str">
        <f t="shared" si="193"/>
        <v/>
      </c>
      <c r="AA121" s="58" t="str">
        <f t="shared" si="193"/>
        <v/>
      </c>
      <c r="AB121" s="68">
        <f t="shared" si="166"/>
        <v>0</v>
      </c>
      <c r="AC121" s="58">
        <f t="shared" ca="1" si="167"/>
        <v>75</v>
      </c>
      <c r="AD121" s="134">
        <f t="shared" ca="1" si="184"/>
        <v>33.271276595744688</v>
      </c>
      <c r="AE121" s="130">
        <f t="shared" ca="1" si="184"/>
        <v>33.271276595744688</v>
      </c>
      <c r="AF121" s="130">
        <f t="shared" ca="1" si="184"/>
        <v>33.271276595744688</v>
      </c>
      <c r="AG121" s="130">
        <f t="shared" ca="1" si="184"/>
        <v>33.271276595744688</v>
      </c>
      <c r="AH121" s="135">
        <f t="shared" ca="1" si="184"/>
        <v>33.271276595744688</v>
      </c>
      <c r="AI121" s="122">
        <f t="shared" si="168"/>
        <v>5.5431530104119986</v>
      </c>
      <c r="AJ121" s="16">
        <v>65</v>
      </c>
      <c r="AK121" s="16">
        <f t="shared" si="169"/>
        <v>52</v>
      </c>
      <c r="AL121" s="122">
        <f t="shared" si="170"/>
        <v>18.543153010411991</v>
      </c>
      <c r="AM121" s="122">
        <f t="shared" si="171"/>
        <v>1.2625169760072463</v>
      </c>
      <c r="AN121" s="122">
        <f t="shared" si="172"/>
        <v>0</v>
      </c>
      <c r="AO121" s="122">
        <f t="shared" si="173"/>
        <v>0</v>
      </c>
      <c r="AP121" s="122">
        <f t="shared" si="174"/>
        <v>0</v>
      </c>
      <c r="AQ121" s="122">
        <f t="shared" si="175"/>
        <v>0</v>
      </c>
      <c r="AR121" s="122">
        <f t="shared" si="176"/>
        <v>0</v>
      </c>
      <c r="AS121" s="122">
        <f t="shared" si="177"/>
        <v>1.277682209144408</v>
      </c>
      <c r="AT121" s="122">
        <f t="shared" si="178"/>
        <v>0.39575599818923446</v>
      </c>
      <c r="AU121" s="122">
        <f t="shared" si="179"/>
        <v>0</v>
      </c>
      <c r="AV121" s="59">
        <f t="shared" ca="1" si="141"/>
        <v>33.271276595744688</v>
      </c>
      <c r="AW121" s="16">
        <f>IF(AND('User Input'!$G$6=1,OR(HOUR(Model!BK121)=8,HOUR(Model!BK121)=9)),10,IF(AND('User Input'!$G$6=2,HOUR(Model!BK121)=6),10,0))</f>
        <v>0</v>
      </c>
      <c r="AX121" s="69">
        <f>IF('User Input'!$G$11=4,(Model!DA121-Model!$DA$4)*50,0)+IF('User Input'!$G$11=3,(Model!CV121-Model!$CV$4)*50,0)+IF('User Input'!$G$11=2,(Model!CW121-Model!$CW$4)*50,0)+IF('User Input'!$G$11=1,(Model!CX121-Model!$CX$4)*-25+(Model!CY121-Model!$CY$4)*-25,0)</f>
        <v>33.271276595744688</v>
      </c>
      <c r="AY121" s="16">
        <f>IF(AND('User Input'!$G$19=0,Model!BG121="M"),-1000,0)+IF(AND('User Input'!$G$20=0,Model!BG121="T"),-1000,0)+IF(AND('User Input'!$G$21=0,OR(Model!BG121="W",BH121="W")),-1000,0)+IF(AND('User Input'!$G$22=0,OR(Model!BG121="R",BH121="R")),-1000,0)</f>
        <v>0</v>
      </c>
      <c r="AZ121" s="16">
        <f ca="1">IF('User Input'!$G$26="NA",0,OFFSET(Model!BN121,1,'User Input'!$G$26)*50)</f>
        <v>0</v>
      </c>
      <c r="BA121" s="16">
        <f ca="1">IF('User Input'!$G$27="NA",0,OFFSET(Model!BN121,1,'User Input'!$G$27)*50)</f>
        <v>0</v>
      </c>
      <c r="BB121" s="14" t="s">
        <v>964</v>
      </c>
      <c r="BC121" s="14" t="s">
        <v>16</v>
      </c>
      <c r="BD121" s="14">
        <f>VLOOKUP(BB121,Size!$A$1:$D$397,4,TRUE)</f>
        <v>65</v>
      </c>
      <c r="BE121" s="14" t="s">
        <v>982</v>
      </c>
      <c r="BF121" s="14">
        <f t="shared" si="188"/>
        <v>2</v>
      </c>
      <c r="BG121" s="15" t="str">
        <f t="shared" si="189"/>
        <v>T</v>
      </c>
      <c r="BH121" s="15" t="str">
        <f t="shared" si="190"/>
        <v>R</v>
      </c>
      <c r="BI121" s="14" t="s">
        <v>1023</v>
      </c>
      <c r="BJ121" s="14">
        <f t="shared" si="191"/>
        <v>5</v>
      </c>
      <c r="BK121" s="123" t="str">
        <f t="shared" si="149"/>
        <v>3:00</v>
      </c>
      <c r="BL121" s="14" t="str">
        <f t="shared" si="150"/>
        <v>4:20</v>
      </c>
      <c r="BM121" s="14" t="s">
        <v>965</v>
      </c>
      <c r="BN121" s="14" t="s">
        <v>966</v>
      </c>
      <c r="BO121" s="16">
        <f t="shared" si="180"/>
        <v>20</v>
      </c>
      <c r="BP121" s="16">
        <f t="shared" si="181"/>
        <v>40</v>
      </c>
      <c r="BQ121" s="58">
        <f t="shared" si="182"/>
        <v>4</v>
      </c>
      <c r="BR121" s="16">
        <f t="shared" si="183"/>
        <v>4</v>
      </c>
      <c r="BS121" s="16">
        <f t="shared" si="151"/>
        <v>24</v>
      </c>
      <c r="BT121" s="16">
        <f t="shared" si="152"/>
        <v>44</v>
      </c>
      <c r="BU121" s="14">
        <v>0</v>
      </c>
      <c r="BV121" s="14">
        <v>0</v>
      </c>
      <c r="BW121" s="14">
        <v>0</v>
      </c>
      <c r="BX121" s="14">
        <v>0</v>
      </c>
      <c r="BY121" s="14">
        <v>0</v>
      </c>
      <c r="BZ121" s="14">
        <v>0</v>
      </c>
      <c r="CA121" s="14">
        <v>0</v>
      </c>
      <c r="CB121" s="14">
        <v>0</v>
      </c>
      <c r="CC121" s="14">
        <v>0</v>
      </c>
      <c r="CD121" s="14">
        <v>0</v>
      </c>
      <c r="CE121" s="14">
        <v>0</v>
      </c>
      <c r="CF121" s="14">
        <v>0</v>
      </c>
      <c r="CG121" s="14">
        <v>0</v>
      </c>
      <c r="CH121" s="14">
        <v>0</v>
      </c>
      <c r="CI121" s="14">
        <v>0</v>
      </c>
      <c r="CJ121" s="14">
        <v>0</v>
      </c>
      <c r="CK121" s="14">
        <v>0</v>
      </c>
      <c r="CL121" s="14">
        <v>1</v>
      </c>
      <c r="CM121" s="14">
        <v>0</v>
      </c>
      <c r="CN121" s="14">
        <v>0</v>
      </c>
      <c r="CO121" s="14">
        <v>0</v>
      </c>
      <c r="CP121" s="14">
        <v>0</v>
      </c>
      <c r="CQ121" s="14">
        <v>0</v>
      </c>
      <c r="CS121" s="50">
        <v>3.8</v>
      </c>
      <c r="CT121" s="50">
        <v>6</v>
      </c>
      <c r="CU121" s="50">
        <v>5.3</v>
      </c>
      <c r="CV121" s="50">
        <v>5.4</v>
      </c>
      <c r="CW121" s="50">
        <v>5.5</v>
      </c>
      <c r="CX121" s="50">
        <v>4.8</v>
      </c>
      <c r="CY121" s="50">
        <v>0.3</v>
      </c>
      <c r="CZ121" s="50">
        <v>6.2</v>
      </c>
      <c r="DA121" s="50">
        <v>5.5</v>
      </c>
    </row>
    <row r="122" spans="1:105" s="16" customFormat="1" x14ac:dyDescent="0.25">
      <c r="A122" s="16">
        <v>116</v>
      </c>
      <c r="B122" s="59">
        <f t="shared" si="153"/>
        <v>4</v>
      </c>
      <c r="C122" s="59" t="str">
        <f t="shared" si="146"/>
        <v/>
      </c>
      <c r="D122" s="66">
        <v>0</v>
      </c>
      <c r="E122" s="65">
        <f t="shared" si="147"/>
        <v>0</v>
      </c>
      <c r="F122" s="58">
        <f t="shared" si="187"/>
        <v>0</v>
      </c>
      <c r="G122" s="58">
        <f t="shared" si="165"/>
        <v>0</v>
      </c>
      <c r="H122" s="58" t="str">
        <f t="shared" si="192"/>
        <v/>
      </c>
      <c r="I122" s="58" t="str">
        <f t="shared" si="192"/>
        <v/>
      </c>
      <c r="J122" s="58" t="str">
        <f t="shared" si="192"/>
        <v/>
      </c>
      <c r="K122" s="58" t="str">
        <f t="shared" si="192"/>
        <v/>
      </c>
      <c r="L122" s="58" t="str">
        <f t="shared" si="192"/>
        <v/>
      </c>
      <c r="M122" s="58" t="str">
        <f t="shared" si="192"/>
        <v/>
      </c>
      <c r="N122" s="58" t="str">
        <f t="shared" si="192"/>
        <v/>
      </c>
      <c r="O122" s="58" t="str">
        <f t="shared" si="192"/>
        <v/>
      </c>
      <c r="P122" s="58" t="str">
        <f t="shared" si="192"/>
        <v/>
      </c>
      <c r="Q122" s="58" t="str">
        <f t="shared" si="192"/>
        <v/>
      </c>
      <c r="R122" s="58" t="str">
        <f t="shared" si="193"/>
        <v/>
      </c>
      <c r="S122" s="58" t="str">
        <f t="shared" si="193"/>
        <v/>
      </c>
      <c r="T122" s="58" t="str">
        <f t="shared" si="193"/>
        <v/>
      </c>
      <c r="U122" s="58" t="str">
        <f t="shared" si="193"/>
        <v/>
      </c>
      <c r="V122" s="58" t="str">
        <f t="shared" si="193"/>
        <v/>
      </c>
      <c r="W122" s="58" t="str">
        <f t="shared" si="193"/>
        <v/>
      </c>
      <c r="X122" s="58" t="str">
        <f t="shared" si="193"/>
        <v/>
      </c>
      <c r="Y122" s="58" t="str">
        <f t="shared" si="193"/>
        <v/>
      </c>
      <c r="Z122" s="58" t="str">
        <f t="shared" si="193"/>
        <v/>
      </c>
      <c r="AA122" s="58" t="str">
        <f t="shared" si="193"/>
        <v/>
      </c>
      <c r="AB122" s="68">
        <f t="shared" si="166"/>
        <v>0</v>
      </c>
      <c r="AC122" s="58">
        <f t="shared" ca="1" si="167"/>
        <v>140</v>
      </c>
      <c r="AD122" s="134">
        <f t="shared" ca="1" si="184"/>
        <v>-34.228723404255334</v>
      </c>
      <c r="AE122" s="130">
        <f t="shared" ca="1" si="184"/>
        <v>-34.228723404255334</v>
      </c>
      <c r="AF122" s="130">
        <f t="shared" ca="1" si="184"/>
        <v>-34.228723404255334</v>
      </c>
      <c r="AG122" s="130">
        <f t="shared" ca="1" si="184"/>
        <v>-34.228723404255334</v>
      </c>
      <c r="AH122" s="135">
        <f t="shared" ca="1" si="184"/>
        <v>-34.228723404255334</v>
      </c>
      <c r="AI122" s="122">
        <f t="shared" si="168"/>
        <v>-2.0068583069260981</v>
      </c>
      <c r="AJ122" s="16">
        <v>64</v>
      </c>
      <c r="AK122" s="16">
        <f t="shared" si="169"/>
        <v>14</v>
      </c>
      <c r="AL122" s="122">
        <f t="shared" si="170"/>
        <v>47.993141693073902</v>
      </c>
      <c r="AM122" s="122">
        <f t="shared" si="171"/>
        <v>3.0602082390222524E-2</v>
      </c>
      <c r="AN122" s="122">
        <f t="shared" si="172"/>
        <v>5.8669081032140392E-2</v>
      </c>
      <c r="AO122" s="122">
        <f t="shared" si="173"/>
        <v>9.1670439112721491E-2</v>
      </c>
      <c r="AP122" s="122">
        <f t="shared" si="174"/>
        <v>0.47098234495248159</v>
      </c>
      <c r="AQ122" s="122">
        <f t="shared" si="175"/>
        <v>0</v>
      </c>
      <c r="AR122" s="122">
        <f t="shared" si="176"/>
        <v>3.926222272521505</v>
      </c>
      <c r="AS122" s="122">
        <f t="shared" si="177"/>
        <v>0</v>
      </c>
      <c r="AT122" s="122">
        <f t="shared" si="178"/>
        <v>2.4893730194658414</v>
      </c>
      <c r="AU122" s="122">
        <f t="shared" si="179"/>
        <v>0.71300362154820962</v>
      </c>
      <c r="AV122" s="59">
        <f t="shared" ca="1" si="141"/>
        <v>-34.228723404255334</v>
      </c>
      <c r="AW122" s="16">
        <f>IF(AND('User Input'!$G$6=1,OR(HOUR(Model!BK122)=8,HOUR(Model!BK122)=9)),10,IF(AND('User Input'!$G$6=2,HOUR(Model!BK122)=6),10,0))</f>
        <v>10</v>
      </c>
      <c r="AX122" s="69">
        <f>IF('User Input'!$G$11=4,(Model!DA122-Model!$DA$4)*50,0)+IF('User Input'!$G$11=3,(Model!CV122-Model!$CV$4)*50,0)+IF('User Input'!$G$11=2,(Model!CW122-Model!$CW$4)*50,0)+IF('User Input'!$G$11=1,(Model!CX122-Model!$CX$4)*-25+(Model!CY122-Model!$CY$4)*-25,0)</f>
        <v>-44.228723404255334</v>
      </c>
      <c r="AY122" s="16">
        <f>IF(AND('User Input'!$G$19=0,Model!BG122="M"),-1000,0)+IF(AND('User Input'!$G$20=0,Model!BG122="T"),-1000,0)+IF(AND('User Input'!$G$21=0,OR(Model!BG122="W",BH122="W")),-1000,0)+IF(AND('User Input'!$G$22=0,OR(Model!BG122="R",BH122="R")),-1000,0)</f>
        <v>0</v>
      </c>
      <c r="AZ122" s="16">
        <f ca="1">IF('User Input'!$G$26="NA",0,OFFSET(Model!BN122,1,'User Input'!$G$26)*50)</f>
        <v>0</v>
      </c>
      <c r="BA122" s="16">
        <f ca="1">IF('User Input'!$G$27="NA",0,OFFSET(Model!BN122,1,'User Input'!$G$27)*50)</f>
        <v>0</v>
      </c>
      <c r="BB122" s="14" t="s">
        <v>889</v>
      </c>
      <c r="BC122" s="14" t="s">
        <v>18</v>
      </c>
      <c r="BD122" s="14">
        <f>VLOOKUP(BB122,Size!$A$1:$D$397,4,TRUE)</f>
        <v>64</v>
      </c>
      <c r="BE122" s="14" t="s">
        <v>991</v>
      </c>
      <c r="BF122" s="14">
        <f t="shared" si="188"/>
        <v>1</v>
      </c>
      <c r="BG122" s="15" t="str">
        <f t="shared" si="189"/>
        <v>T</v>
      </c>
      <c r="BH122" s="15" t="str">
        <f t="shared" si="190"/>
        <v/>
      </c>
      <c r="BI122" s="14" t="s">
        <v>970</v>
      </c>
      <c r="BJ122" s="14">
        <f t="shared" si="191"/>
        <v>5</v>
      </c>
      <c r="BK122" s="123" t="str">
        <f t="shared" si="149"/>
        <v>6:00</v>
      </c>
      <c r="BL122" s="14" t="str">
        <f t="shared" si="150"/>
        <v>9:00</v>
      </c>
      <c r="BM122" s="14" t="s">
        <v>887</v>
      </c>
      <c r="BN122" s="14" t="s">
        <v>888</v>
      </c>
      <c r="BO122" s="16">
        <f t="shared" si="180"/>
        <v>20</v>
      </c>
      <c r="BP122" s="16">
        <f t="shared" si="181"/>
        <v>0</v>
      </c>
      <c r="BQ122" s="58">
        <f t="shared" si="182"/>
        <v>5</v>
      </c>
      <c r="BR122" s="16">
        <f t="shared" si="183"/>
        <v>5</v>
      </c>
      <c r="BS122" s="16">
        <f t="shared" si="151"/>
        <v>25</v>
      </c>
      <c r="BT122" s="16">
        <f t="shared" si="152"/>
        <v>0</v>
      </c>
      <c r="BU122" s="14">
        <v>0</v>
      </c>
      <c r="BV122" s="14">
        <v>0</v>
      </c>
      <c r="BW122" s="14">
        <v>0</v>
      </c>
      <c r="BX122" s="14">
        <v>0</v>
      </c>
      <c r="BY122" s="14">
        <v>0</v>
      </c>
      <c r="BZ122" s="14">
        <v>0</v>
      </c>
      <c r="CA122" s="14">
        <v>0</v>
      </c>
      <c r="CB122" s="14">
        <v>0</v>
      </c>
      <c r="CC122" s="14">
        <v>0</v>
      </c>
      <c r="CD122" s="14">
        <v>0</v>
      </c>
      <c r="CE122" s="14">
        <v>0</v>
      </c>
      <c r="CF122" s="14">
        <v>0</v>
      </c>
      <c r="CG122" s="14">
        <v>0</v>
      </c>
      <c r="CH122" s="14">
        <v>0</v>
      </c>
      <c r="CI122" s="14">
        <v>0</v>
      </c>
      <c r="CJ122" s="14">
        <v>0</v>
      </c>
      <c r="CK122" s="14">
        <v>0</v>
      </c>
      <c r="CL122" s="14">
        <v>1</v>
      </c>
      <c r="CM122" s="14">
        <v>0</v>
      </c>
      <c r="CN122" s="14">
        <v>0</v>
      </c>
      <c r="CO122" s="14">
        <v>0</v>
      </c>
      <c r="CP122" s="14">
        <v>1</v>
      </c>
      <c r="CQ122" s="14">
        <v>1</v>
      </c>
      <c r="CS122" s="50">
        <v>3.5</v>
      </c>
      <c r="CT122" s="50">
        <v>6.4</v>
      </c>
      <c r="CU122" s="50">
        <v>6.2</v>
      </c>
      <c r="CV122" s="50">
        <v>6</v>
      </c>
      <c r="CW122" s="50">
        <v>6</v>
      </c>
      <c r="CX122" s="50">
        <v>6.4</v>
      </c>
      <c r="CY122" s="50">
        <v>1.8</v>
      </c>
      <c r="CZ122" s="50">
        <v>6.5</v>
      </c>
      <c r="DA122" s="50">
        <v>6.2</v>
      </c>
    </row>
    <row r="123" spans="1:105" s="16" customFormat="1" x14ac:dyDescent="0.25">
      <c r="A123" s="16">
        <v>117</v>
      </c>
      <c r="B123" s="59">
        <f t="shared" si="153"/>
        <v>4</v>
      </c>
      <c r="C123" s="59" t="str">
        <f t="shared" si="146"/>
        <v/>
      </c>
      <c r="D123" s="66">
        <v>0</v>
      </c>
      <c r="E123" s="65">
        <f t="shared" si="147"/>
        <v>0</v>
      </c>
      <c r="F123" s="58">
        <f t="shared" si="187"/>
        <v>0</v>
      </c>
      <c r="G123" s="58">
        <f t="shared" si="165"/>
        <v>0</v>
      </c>
      <c r="H123" s="58" t="str">
        <f t="shared" si="192"/>
        <v/>
      </c>
      <c r="I123" s="58" t="str">
        <f t="shared" si="192"/>
        <v/>
      </c>
      <c r="J123" s="58" t="str">
        <f t="shared" si="192"/>
        <v/>
      </c>
      <c r="K123" s="58" t="str">
        <f t="shared" si="192"/>
        <v/>
      </c>
      <c r="L123" s="58" t="str">
        <f t="shared" si="192"/>
        <v/>
      </c>
      <c r="M123" s="58" t="str">
        <f t="shared" si="192"/>
        <v/>
      </c>
      <c r="N123" s="58" t="str">
        <f t="shared" si="192"/>
        <v/>
      </c>
      <c r="O123" s="58" t="str">
        <f t="shared" si="192"/>
        <v/>
      </c>
      <c r="P123" s="58" t="str">
        <f t="shared" si="192"/>
        <v/>
      </c>
      <c r="Q123" s="58" t="str">
        <f t="shared" si="192"/>
        <v/>
      </c>
      <c r="R123" s="58" t="str">
        <f t="shared" si="193"/>
        <v/>
      </c>
      <c r="S123" s="58" t="str">
        <f t="shared" si="193"/>
        <v/>
      </c>
      <c r="T123" s="58" t="str">
        <f t="shared" si="193"/>
        <v/>
      </c>
      <c r="U123" s="58" t="str">
        <f t="shared" si="193"/>
        <v/>
      </c>
      <c r="V123" s="58" t="str">
        <f t="shared" si="193"/>
        <v/>
      </c>
      <c r="W123" s="58" t="str">
        <f t="shared" si="193"/>
        <v/>
      </c>
      <c r="X123" s="58" t="str">
        <f t="shared" si="193"/>
        <v/>
      </c>
      <c r="Y123" s="58" t="str">
        <f t="shared" si="193"/>
        <v/>
      </c>
      <c r="Z123" s="58" t="str">
        <f t="shared" si="193"/>
        <v/>
      </c>
      <c r="AA123" s="58" t="str">
        <f t="shared" si="193"/>
        <v/>
      </c>
      <c r="AB123" s="68">
        <f t="shared" si="166"/>
        <v>0</v>
      </c>
      <c r="AC123" s="58">
        <f t="shared" ca="1" si="167"/>
        <v>69</v>
      </c>
      <c r="AD123" s="134">
        <f t="shared" ca="1" si="184"/>
        <v>38.271276595744688</v>
      </c>
      <c r="AE123" s="130">
        <f t="shared" ca="1" si="184"/>
        <v>38.271276595744688</v>
      </c>
      <c r="AF123" s="130">
        <f t="shared" ca="1" si="184"/>
        <v>38.271276595744688</v>
      </c>
      <c r="AG123" s="130">
        <f t="shared" ca="1" si="184"/>
        <v>38.271276595744688</v>
      </c>
      <c r="AH123" s="135">
        <f t="shared" ca="1" si="184"/>
        <v>38.271276595744688</v>
      </c>
      <c r="AI123" s="122">
        <f t="shared" si="168"/>
        <v>-18.982435491172488</v>
      </c>
      <c r="AJ123" s="16">
        <v>54</v>
      </c>
      <c r="AK123" s="16">
        <f t="shared" si="169"/>
        <v>14</v>
      </c>
      <c r="AL123" s="122">
        <f t="shared" si="170"/>
        <v>21.017564508827512</v>
      </c>
      <c r="AM123" s="122">
        <f t="shared" si="171"/>
        <v>3.0602082390222524E-2</v>
      </c>
      <c r="AN123" s="122">
        <f t="shared" si="172"/>
        <v>0</v>
      </c>
      <c r="AO123" s="122">
        <f t="shared" si="173"/>
        <v>0</v>
      </c>
      <c r="AP123" s="122">
        <f t="shared" si="174"/>
        <v>0</v>
      </c>
      <c r="AQ123" s="122">
        <f t="shared" si="175"/>
        <v>0</v>
      </c>
      <c r="AR123" s="122">
        <f t="shared" si="176"/>
        <v>0</v>
      </c>
      <c r="AS123" s="122">
        <f t="shared" si="177"/>
        <v>2.0925758261656844</v>
      </c>
      <c r="AT123" s="122">
        <f t="shared" si="178"/>
        <v>0</v>
      </c>
      <c r="AU123" s="122">
        <f t="shared" si="179"/>
        <v>0</v>
      </c>
      <c r="AV123" s="59">
        <f t="shared" ca="1" si="141"/>
        <v>38.271276595744688</v>
      </c>
      <c r="AW123" s="16">
        <f>IF(AND('User Input'!$G$6=1,OR(HOUR(Model!BK123)=8,HOUR(Model!BK123)=9)),10,IF(AND('User Input'!$G$6=2,HOUR(Model!BK123)=6),10,0))</f>
        <v>10</v>
      </c>
      <c r="AX123" s="69">
        <f>IF('User Input'!$G$11=4,(Model!DA123-Model!$DA$4)*50,0)+IF('User Input'!$G$11=3,(Model!CV123-Model!$CV$4)*50,0)+IF('User Input'!$G$11=2,(Model!CW123-Model!$CW$4)*50,0)+IF('User Input'!$G$11=1,(Model!CX123-Model!$CX$4)*-25+(Model!CY123-Model!$CY$4)*-25,0)</f>
        <v>28.271276595744688</v>
      </c>
      <c r="AY123" s="16">
        <f>IF(AND('User Input'!$G$19=0,Model!BG123="M"),-1000,0)+IF(AND('User Input'!$G$20=0,Model!BG123="T"),-1000,0)+IF(AND('User Input'!$G$21=0,OR(Model!BG123="W",BH123="W")),-1000,0)+IF(AND('User Input'!$G$22=0,OR(Model!BG123="R",BH123="R")),-1000,0)</f>
        <v>0</v>
      </c>
      <c r="AZ123" s="16">
        <f ca="1">IF('User Input'!$G$26="NA",0,OFFSET(Model!BN123,1,'User Input'!$G$26)*50)</f>
        <v>0</v>
      </c>
      <c r="BA123" s="16">
        <f ca="1">IF('User Input'!$G$27="NA",0,OFFSET(Model!BN123,1,'User Input'!$G$27)*50)</f>
        <v>0</v>
      </c>
      <c r="BB123" s="14" t="s">
        <v>699</v>
      </c>
      <c r="BC123" s="14" t="s">
        <v>21</v>
      </c>
      <c r="BD123" s="14">
        <f>VLOOKUP(BB123,Size!$A$1:$D$397,4,TRUE)</f>
        <v>54</v>
      </c>
      <c r="BE123" s="14" t="s">
        <v>991</v>
      </c>
      <c r="BF123" s="14">
        <f t="shared" si="188"/>
        <v>1</v>
      </c>
      <c r="BG123" s="15" t="str">
        <f t="shared" si="189"/>
        <v>T</v>
      </c>
      <c r="BH123" s="15" t="str">
        <f t="shared" si="190"/>
        <v/>
      </c>
      <c r="BI123" s="14" t="s">
        <v>970</v>
      </c>
      <c r="BJ123" s="14">
        <f t="shared" si="191"/>
        <v>5</v>
      </c>
      <c r="BK123" s="123" t="str">
        <f t="shared" si="149"/>
        <v>6:00</v>
      </c>
      <c r="BL123" s="14" t="str">
        <f t="shared" si="150"/>
        <v>9:00</v>
      </c>
      <c r="BM123" s="14" t="s">
        <v>700</v>
      </c>
      <c r="BN123" s="14" t="s">
        <v>701</v>
      </c>
      <c r="BO123" s="16">
        <f t="shared" si="180"/>
        <v>20</v>
      </c>
      <c r="BP123" s="16">
        <f t="shared" si="181"/>
        <v>0</v>
      </c>
      <c r="BQ123" s="58">
        <f t="shared" si="182"/>
        <v>5</v>
      </c>
      <c r="BR123" s="16">
        <f t="shared" si="183"/>
        <v>5</v>
      </c>
      <c r="BS123" s="16">
        <f t="shared" si="151"/>
        <v>25</v>
      </c>
      <c r="BT123" s="16">
        <f t="shared" si="152"/>
        <v>0</v>
      </c>
      <c r="BU123" s="14">
        <v>0</v>
      </c>
      <c r="BV123" s="14">
        <v>0</v>
      </c>
      <c r="BW123" s="14">
        <v>0</v>
      </c>
      <c r="BX123" s="14">
        <v>0</v>
      </c>
      <c r="BY123" s="14">
        <v>0</v>
      </c>
      <c r="BZ123" s="14">
        <v>0</v>
      </c>
      <c r="CA123" s="14">
        <v>0</v>
      </c>
      <c r="CB123" s="14">
        <v>1</v>
      </c>
      <c r="CC123" s="14">
        <v>0</v>
      </c>
      <c r="CD123" s="14">
        <v>0</v>
      </c>
      <c r="CE123" s="14">
        <v>0</v>
      </c>
      <c r="CF123" s="14">
        <v>0</v>
      </c>
      <c r="CG123" s="14">
        <v>0</v>
      </c>
      <c r="CH123" s="14">
        <v>0</v>
      </c>
      <c r="CI123" s="14">
        <v>1</v>
      </c>
      <c r="CJ123" s="14">
        <v>0</v>
      </c>
      <c r="CK123" s="14">
        <v>0</v>
      </c>
      <c r="CL123" s="14">
        <v>1</v>
      </c>
      <c r="CM123" s="14">
        <v>1</v>
      </c>
      <c r="CN123" s="14">
        <v>0</v>
      </c>
      <c r="CO123" s="14">
        <v>0</v>
      </c>
      <c r="CP123" s="14">
        <v>0</v>
      </c>
      <c r="CQ123" s="14">
        <v>0</v>
      </c>
      <c r="CS123" s="50">
        <v>3.5</v>
      </c>
      <c r="CT123" s="50">
        <v>6</v>
      </c>
      <c r="CU123" s="50">
        <v>6.1</v>
      </c>
      <c r="CV123" s="50">
        <v>5.4</v>
      </c>
      <c r="CW123" s="50">
        <v>5.7</v>
      </c>
      <c r="CX123" s="50">
        <v>5.0999999999999996</v>
      </c>
      <c r="CY123" s="50">
        <v>0.2</v>
      </c>
      <c r="CZ123" s="50">
        <v>5.3</v>
      </c>
      <c r="DA123" s="50">
        <v>5.5</v>
      </c>
    </row>
    <row r="124" spans="1:105" s="16" customFormat="1" x14ac:dyDescent="0.25">
      <c r="A124" s="16">
        <v>118</v>
      </c>
      <c r="B124" s="59">
        <f t="shared" si="153"/>
        <v>4</v>
      </c>
      <c r="C124" s="59" t="str">
        <f t="shared" si="146"/>
        <v/>
      </c>
      <c r="D124" s="66">
        <v>0</v>
      </c>
      <c r="E124" s="65">
        <f t="shared" si="147"/>
        <v>0</v>
      </c>
      <c r="F124" s="58">
        <f t="shared" si="187"/>
        <v>0</v>
      </c>
      <c r="G124" s="58">
        <f t="shared" si="165"/>
        <v>0</v>
      </c>
      <c r="H124" s="58" t="str">
        <f t="shared" si="192"/>
        <v/>
      </c>
      <c r="I124" s="58" t="str">
        <f t="shared" si="192"/>
        <v/>
      </c>
      <c r="J124" s="58" t="str">
        <f t="shared" si="192"/>
        <v/>
      </c>
      <c r="K124" s="58" t="str">
        <f t="shared" si="192"/>
        <v/>
      </c>
      <c r="L124" s="58" t="str">
        <f t="shared" si="192"/>
        <v/>
      </c>
      <c r="M124" s="58" t="str">
        <f t="shared" si="192"/>
        <v/>
      </c>
      <c r="N124" s="58" t="str">
        <f t="shared" si="192"/>
        <v/>
      </c>
      <c r="O124" s="58" t="str">
        <f t="shared" si="192"/>
        <v/>
      </c>
      <c r="P124" s="58" t="str">
        <f t="shared" si="192"/>
        <v/>
      </c>
      <c r="Q124" s="58" t="str">
        <f t="shared" si="192"/>
        <v/>
      </c>
      <c r="R124" s="58" t="str">
        <f t="shared" si="193"/>
        <v/>
      </c>
      <c r="S124" s="58" t="str">
        <f t="shared" si="193"/>
        <v/>
      </c>
      <c r="T124" s="58" t="str">
        <f t="shared" si="193"/>
        <v/>
      </c>
      <c r="U124" s="58" t="str">
        <f t="shared" si="193"/>
        <v/>
      </c>
      <c r="V124" s="58" t="str">
        <f t="shared" si="193"/>
        <v/>
      </c>
      <c r="W124" s="58" t="str">
        <f t="shared" si="193"/>
        <v/>
      </c>
      <c r="X124" s="58" t="str">
        <f t="shared" si="193"/>
        <v/>
      </c>
      <c r="Y124" s="58" t="str">
        <f t="shared" si="193"/>
        <v/>
      </c>
      <c r="Z124" s="58" t="str">
        <f t="shared" si="193"/>
        <v/>
      </c>
      <c r="AA124" s="58" t="str">
        <f t="shared" si="193"/>
        <v/>
      </c>
      <c r="AB124" s="68">
        <f t="shared" si="166"/>
        <v>0</v>
      </c>
      <c r="AC124" s="58">
        <f t="shared" ca="1" si="167"/>
        <v>88</v>
      </c>
      <c r="AD124" s="134">
        <f t="shared" ca="1" si="184"/>
        <v>23.271276595744691</v>
      </c>
      <c r="AE124" s="130">
        <f t="shared" ca="1" si="184"/>
        <v>23.271276595744691</v>
      </c>
      <c r="AF124" s="130">
        <f t="shared" ca="1" si="184"/>
        <v>23.271276595744691</v>
      </c>
      <c r="AG124" s="130">
        <f t="shared" ca="1" si="184"/>
        <v>23.271276595744691</v>
      </c>
      <c r="AH124" s="135">
        <f t="shared" ca="1" si="184"/>
        <v>23.271276595744691</v>
      </c>
      <c r="AI124" s="122">
        <f t="shared" si="168"/>
        <v>-25.214486192847453</v>
      </c>
      <c r="AJ124" s="16">
        <v>52</v>
      </c>
      <c r="AK124" s="16">
        <f t="shared" si="169"/>
        <v>14</v>
      </c>
      <c r="AL124" s="122">
        <f t="shared" si="170"/>
        <v>12.785513807152549</v>
      </c>
      <c r="AM124" s="122">
        <f t="shared" si="171"/>
        <v>0</v>
      </c>
      <c r="AN124" s="122">
        <f t="shared" si="172"/>
        <v>0</v>
      </c>
      <c r="AO124" s="122">
        <f t="shared" si="173"/>
        <v>0</v>
      </c>
      <c r="AP124" s="122">
        <f t="shared" si="174"/>
        <v>2.8972385694895231E-3</v>
      </c>
      <c r="AQ124" s="122">
        <f t="shared" si="175"/>
        <v>0</v>
      </c>
      <c r="AR124" s="122">
        <f t="shared" si="176"/>
        <v>0</v>
      </c>
      <c r="AS124" s="122">
        <f t="shared" si="177"/>
        <v>1.277682209144408</v>
      </c>
      <c r="AT124" s="122">
        <f t="shared" si="178"/>
        <v>0</v>
      </c>
      <c r="AU124" s="122">
        <f t="shared" si="179"/>
        <v>0</v>
      </c>
      <c r="AV124" s="59">
        <f t="shared" ca="1" si="141"/>
        <v>23.271276595744691</v>
      </c>
      <c r="AW124" s="16">
        <f>IF(AND('User Input'!$G$6=1,OR(HOUR(Model!BK124)=8,HOUR(Model!BK124)=9)),10,IF(AND('User Input'!$G$6=2,HOUR(Model!BK124)=6),10,0))</f>
        <v>10</v>
      </c>
      <c r="AX124" s="69">
        <f>IF('User Input'!$G$11=4,(Model!DA124-Model!$DA$4)*50,0)+IF('User Input'!$G$11=3,(Model!CV124-Model!$CV$4)*50,0)+IF('User Input'!$G$11=2,(Model!CW124-Model!$CW$4)*50,0)+IF('User Input'!$G$11=1,(Model!CX124-Model!$CX$4)*-25+(Model!CY124-Model!$CY$4)*-25,0)</f>
        <v>13.271276595744691</v>
      </c>
      <c r="AY124" s="16">
        <f>IF(AND('User Input'!$G$19=0,Model!BG124="M"),-1000,0)+IF(AND('User Input'!$G$20=0,Model!BG124="T"),-1000,0)+IF(AND('User Input'!$G$21=0,OR(Model!BG124="W",BH124="W")),-1000,0)+IF(AND('User Input'!$G$22=0,OR(Model!BG124="R",BH124="R")),-1000,0)</f>
        <v>0</v>
      </c>
      <c r="AZ124" s="16">
        <f ca="1">IF('User Input'!$G$26="NA",0,OFFSET(Model!BN124,1,'User Input'!$G$26)*50)</f>
        <v>0</v>
      </c>
      <c r="BA124" s="16">
        <f ca="1">IF('User Input'!$G$27="NA",0,OFFSET(Model!BN124,1,'User Input'!$G$27)*50)</f>
        <v>0</v>
      </c>
      <c r="BB124" s="14" t="s">
        <v>1030</v>
      </c>
      <c r="BC124" s="14" t="s">
        <v>26</v>
      </c>
      <c r="BD124" s="14">
        <f>VLOOKUP(BB124,Size!$A$1:$D$397,4,TRUE)</f>
        <v>52</v>
      </c>
      <c r="BE124" s="14" t="s">
        <v>991</v>
      </c>
      <c r="BF124" s="14">
        <f t="shared" si="188"/>
        <v>1</v>
      </c>
      <c r="BG124" s="15" t="str">
        <f t="shared" si="189"/>
        <v>T</v>
      </c>
      <c r="BH124" s="15" t="str">
        <f t="shared" si="190"/>
        <v/>
      </c>
      <c r="BI124" s="14" t="s">
        <v>970</v>
      </c>
      <c r="BJ124" s="14">
        <f t="shared" si="191"/>
        <v>5</v>
      </c>
      <c r="BK124" s="123" t="str">
        <f t="shared" si="149"/>
        <v>6:00</v>
      </c>
      <c r="BL124" s="14" t="str">
        <f t="shared" si="150"/>
        <v>9:00</v>
      </c>
      <c r="BM124" s="14" t="s">
        <v>1031</v>
      </c>
      <c r="BN124" s="14" t="s">
        <v>1032</v>
      </c>
      <c r="BO124" s="16">
        <f t="shared" si="180"/>
        <v>20</v>
      </c>
      <c r="BP124" s="16">
        <f t="shared" si="181"/>
        <v>0</v>
      </c>
      <c r="BQ124" s="58">
        <f t="shared" si="182"/>
        <v>5</v>
      </c>
      <c r="BR124" s="16">
        <f t="shared" si="183"/>
        <v>5</v>
      </c>
      <c r="BS124" s="16">
        <f t="shared" si="151"/>
        <v>25</v>
      </c>
      <c r="BT124" s="16">
        <f t="shared" si="152"/>
        <v>0</v>
      </c>
      <c r="BU124" s="14">
        <v>0</v>
      </c>
      <c r="BV124" s="14">
        <v>0</v>
      </c>
      <c r="BW124" s="14">
        <v>0</v>
      </c>
      <c r="BX124" s="14">
        <v>0</v>
      </c>
      <c r="BY124" s="14">
        <v>0</v>
      </c>
      <c r="BZ124" s="14">
        <v>0</v>
      </c>
      <c r="CA124" s="14">
        <v>0</v>
      </c>
      <c r="CB124" s="14">
        <v>0</v>
      </c>
      <c r="CC124" s="14">
        <v>0</v>
      </c>
      <c r="CD124" s="14">
        <v>0</v>
      </c>
      <c r="CE124" s="14">
        <v>1</v>
      </c>
      <c r="CF124" s="14">
        <v>0</v>
      </c>
      <c r="CG124" s="14">
        <v>0</v>
      </c>
      <c r="CH124" s="14">
        <v>0</v>
      </c>
      <c r="CI124" s="14">
        <v>0</v>
      </c>
      <c r="CJ124" s="14">
        <v>0</v>
      </c>
      <c r="CK124" s="14">
        <v>1</v>
      </c>
      <c r="CL124" s="14">
        <v>0</v>
      </c>
      <c r="CM124" s="14">
        <v>0</v>
      </c>
      <c r="CN124" s="14">
        <v>0</v>
      </c>
      <c r="CO124" s="14">
        <v>0</v>
      </c>
      <c r="CP124" s="14">
        <v>0</v>
      </c>
      <c r="CQ124" s="14">
        <v>1</v>
      </c>
      <c r="CS124" s="50">
        <v>3.4</v>
      </c>
      <c r="CT124" s="50">
        <v>6</v>
      </c>
      <c r="CU124" s="50">
        <v>5.9</v>
      </c>
      <c r="CV124" s="50">
        <v>5.8</v>
      </c>
      <c r="CW124" s="50">
        <v>5.9</v>
      </c>
      <c r="CX124" s="50">
        <v>5.6</v>
      </c>
      <c r="CY124" s="50">
        <v>0.3</v>
      </c>
      <c r="CZ124" s="50">
        <v>6</v>
      </c>
      <c r="DA124" s="50">
        <v>5.9</v>
      </c>
    </row>
    <row r="125" spans="1:105" s="16" customFormat="1" x14ac:dyDescent="0.25">
      <c r="A125" s="16">
        <v>119</v>
      </c>
      <c r="B125" s="59">
        <f t="shared" si="153"/>
        <v>4</v>
      </c>
      <c r="C125" s="59" t="str">
        <f t="shared" si="146"/>
        <v/>
      </c>
      <c r="D125" s="66">
        <v>0</v>
      </c>
      <c r="E125" s="65">
        <f t="shared" si="147"/>
        <v>0</v>
      </c>
      <c r="F125" s="58">
        <f t="shared" si="187"/>
        <v>0</v>
      </c>
      <c r="G125" s="58">
        <f t="shared" si="165"/>
        <v>0</v>
      </c>
      <c r="H125" s="58" t="str">
        <f t="shared" si="192"/>
        <v/>
      </c>
      <c r="I125" s="58" t="str">
        <f t="shared" si="192"/>
        <v/>
      </c>
      <c r="J125" s="58" t="str">
        <f t="shared" si="192"/>
        <v/>
      </c>
      <c r="K125" s="58" t="str">
        <f t="shared" si="192"/>
        <v/>
      </c>
      <c r="L125" s="58" t="str">
        <f t="shared" si="192"/>
        <v/>
      </c>
      <c r="M125" s="58" t="str">
        <f t="shared" si="192"/>
        <v/>
      </c>
      <c r="N125" s="58" t="str">
        <f t="shared" si="192"/>
        <v/>
      </c>
      <c r="O125" s="58" t="str">
        <f t="shared" si="192"/>
        <v/>
      </c>
      <c r="P125" s="58" t="str">
        <f t="shared" si="192"/>
        <v/>
      </c>
      <c r="Q125" s="58" t="str">
        <f t="shared" si="192"/>
        <v/>
      </c>
      <c r="R125" s="58" t="str">
        <f t="shared" si="193"/>
        <v/>
      </c>
      <c r="S125" s="58" t="str">
        <f t="shared" si="193"/>
        <v/>
      </c>
      <c r="T125" s="58" t="str">
        <f t="shared" si="193"/>
        <v/>
      </c>
      <c r="U125" s="58" t="str">
        <f t="shared" si="193"/>
        <v/>
      </c>
      <c r="V125" s="58" t="str">
        <f t="shared" si="193"/>
        <v/>
      </c>
      <c r="W125" s="58" t="str">
        <f t="shared" si="193"/>
        <v/>
      </c>
      <c r="X125" s="58" t="str">
        <f t="shared" si="193"/>
        <v/>
      </c>
      <c r="Y125" s="58" t="str">
        <f t="shared" si="193"/>
        <v/>
      </c>
      <c r="Z125" s="58" t="str">
        <f t="shared" si="193"/>
        <v/>
      </c>
      <c r="AA125" s="58" t="str">
        <f t="shared" si="193"/>
        <v/>
      </c>
      <c r="AB125" s="68">
        <f t="shared" si="166"/>
        <v>0</v>
      </c>
      <c r="AC125" s="58">
        <f t="shared" ca="1" si="167"/>
        <v>124</v>
      </c>
      <c r="AD125" s="134">
        <f t="shared" ca="1" si="184"/>
        <v>-6.7287234042553159</v>
      </c>
      <c r="AE125" s="130">
        <f t="shared" ca="1" si="184"/>
        <v>-6.7287234042553159</v>
      </c>
      <c r="AF125" s="130">
        <f t="shared" ca="1" si="184"/>
        <v>-6.7287234042553159</v>
      </c>
      <c r="AG125" s="130">
        <f t="shared" ca="1" si="184"/>
        <v>-6.7287234042553159</v>
      </c>
      <c r="AH125" s="135">
        <f t="shared" ca="1" si="184"/>
        <v>-6.7287234042553159</v>
      </c>
      <c r="AI125" s="122">
        <f t="shared" si="168"/>
        <v>43.180602082390266</v>
      </c>
      <c r="AJ125" s="16">
        <v>29</v>
      </c>
      <c r="AK125" s="16">
        <f t="shared" si="169"/>
        <v>14</v>
      </c>
      <c r="AL125" s="122">
        <f t="shared" si="170"/>
        <v>58.180602082390273</v>
      </c>
      <c r="AM125" s="122">
        <f t="shared" si="171"/>
        <v>2.0731552738795886</v>
      </c>
      <c r="AN125" s="122">
        <f t="shared" si="172"/>
        <v>2.2714350384789395</v>
      </c>
      <c r="AO125" s="122">
        <f t="shared" si="173"/>
        <v>9.1670439112721491E-2</v>
      </c>
      <c r="AP125" s="122">
        <f t="shared" si="174"/>
        <v>1.0050248981439753</v>
      </c>
      <c r="AQ125" s="122">
        <f t="shared" si="175"/>
        <v>2.6075147125393917E-2</v>
      </c>
      <c r="AR125" s="122">
        <f t="shared" si="176"/>
        <v>2.7730307831597969</v>
      </c>
      <c r="AS125" s="122">
        <f t="shared" si="177"/>
        <v>0</v>
      </c>
      <c r="AT125" s="122">
        <f t="shared" si="178"/>
        <v>3.5872453598913729</v>
      </c>
      <c r="AU125" s="122">
        <f t="shared" si="179"/>
        <v>0.71300362154820962</v>
      </c>
      <c r="AV125" s="59">
        <f t="shared" ca="1" si="141"/>
        <v>-6.7287234042553159</v>
      </c>
      <c r="AW125" s="16">
        <f>IF(AND('User Input'!$G$6=1,OR(HOUR(Model!BK125)=8,HOUR(Model!BK125)=9)),10,IF(AND('User Input'!$G$6=2,HOUR(Model!BK125)=6),10,0))</f>
        <v>10</v>
      </c>
      <c r="AX125" s="69">
        <f>IF('User Input'!$G$11=4,(Model!DA125-Model!$DA$4)*50,0)+IF('User Input'!$G$11=3,(Model!CV125-Model!$CV$4)*50,0)+IF('User Input'!$G$11=2,(Model!CW125-Model!$CW$4)*50,0)+IF('User Input'!$G$11=1,(Model!CX125-Model!$CX$4)*-25+(Model!CY125-Model!$CY$4)*-25,0)</f>
        <v>-16.728723404255316</v>
      </c>
      <c r="AY125" s="16">
        <f>IF(AND('User Input'!$G$19=0,Model!BG125="M"),-1000,0)+IF(AND('User Input'!$G$20=0,Model!BG125="T"),-1000,0)+IF(AND('User Input'!$G$21=0,OR(Model!BG125="W",BH125="W")),-1000,0)+IF(AND('User Input'!$G$22=0,OR(Model!BG125="R",BH125="R")),-1000,0)</f>
        <v>0</v>
      </c>
      <c r="AZ125" s="16">
        <f ca="1">IF('User Input'!$G$26="NA",0,OFFSET(Model!BN125,1,'User Input'!$G$26)*50)</f>
        <v>0</v>
      </c>
      <c r="BA125" s="16">
        <f ca="1">IF('User Input'!$G$27="NA",0,OFFSET(Model!BN125,1,'User Input'!$G$27)*50)</f>
        <v>0</v>
      </c>
      <c r="BB125" s="14" t="s">
        <v>818</v>
      </c>
      <c r="BC125" s="14" t="s">
        <v>28</v>
      </c>
      <c r="BD125" s="14">
        <f>VLOOKUP(BB125,Size!$A$1:$D$397,4,TRUE)</f>
        <v>29</v>
      </c>
      <c r="BE125" s="14" t="s">
        <v>991</v>
      </c>
      <c r="BF125" s="14">
        <f t="shared" si="188"/>
        <v>1</v>
      </c>
      <c r="BG125" s="15" t="str">
        <f t="shared" si="189"/>
        <v>T</v>
      </c>
      <c r="BH125" s="15" t="str">
        <f t="shared" si="190"/>
        <v/>
      </c>
      <c r="BI125" s="14" t="s">
        <v>970</v>
      </c>
      <c r="BJ125" s="14">
        <f t="shared" si="191"/>
        <v>5</v>
      </c>
      <c r="BK125" s="123" t="str">
        <f t="shared" si="149"/>
        <v>6:00</v>
      </c>
      <c r="BL125" s="14" t="str">
        <f t="shared" si="150"/>
        <v>9:00</v>
      </c>
      <c r="BM125" s="14" t="s">
        <v>819</v>
      </c>
      <c r="BN125" s="14" t="s">
        <v>820</v>
      </c>
      <c r="BO125" s="16">
        <f t="shared" si="180"/>
        <v>20</v>
      </c>
      <c r="BP125" s="16">
        <f t="shared" si="181"/>
        <v>0</v>
      </c>
      <c r="BQ125" s="58">
        <f t="shared" si="182"/>
        <v>5</v>
      </c>
      <c r="BR125" s="16">
        <f t="shared" si="183"/>
        <v>5</v>
      </c>
      <c r="BS125" s="16">
        <f t="shared" si="151"/>
        <v>25</v>
      </c>
      <c r="BT125" s="16">
        <f t="shared" si="152"/>
        <v>0</v>
      </c>
      <c r="BU125" s="14">
        <v>0</v>
      </c>
      <c r="BV125" s="14">
        <v>0</v>
      </c>
      <c r="BW125" s="14">
        <v>1</v>
      </c>
      <c r="BX125" s="14">
        <v>0</v>
      </c>
      <c r="BY125" s="14">
        <v>0</v>
      </c>
      <c r="BZ125" s="14">
        <v>0</v>
      </c>
      <c r="CA125" s="14">
        <v>0</v>
      </c>
      <c r="CB125" s="14">
        <v>0</v>
      </c>
      <c r="CC125" s="14">
        <v>0</v>
      </c>
      <c r="CD125" s="14">
        <v>0</v>
      </c>
      <c r="CE125" s="14">
        <v>1</v>
      </c>
      <c r="CF125" s="14">
        <v>0</v>
      </c>
      <c r="CG125" s="14">
        <v>0</v>
      </c>
      <c r="CH125" s="14">
        <v>0</v>
      </c>
      <c r="CI125" s="14">
        <v>0</v>
      </c>
      <c r="CJ125" s="14">
        <v>0</v>
      </c>
      <c r="CK125" s="14">
        <v>0</v>
      </c>
      <c r="CL125" s="14">
        <v>0</v>
      </c>
      <c r="CM125" s="14">
        <v>0</v>
      </c>
      <c r="CN125" s="14">
        <v>1</v>
      </c>
      <c r="CO125" s="14">
        <v>0</v>
      </c>
      <c r="CP125" s="14">
        <v>0</v>
      </c>
      <c r="CQ125" s="14">
        <v>0</v>
      </c>
      <c r="CS125" s="50">
        <v>3.9</v>
      </c>
      <c r="CT125" s="50">
        <v>6.8</v>
      </c>
      <c r="CU125" s="50">
        <v>6.2</v>
      </c>
      <c r="CV125" s="50">
        <v>6.1</v>
      </c>
      <c r="CW125" s="50">
        <v>6.1</v>
      </c>
      <c r="CX125" s="50">
        <v>6.3</v>
      </c>
      <c r="CY125" s="50">
        <v>0.8</v>
      </c>
      <c r="CZ125" s="50">
        <v>6.6</v>
      </c>
      <c r="DA125" s="50">
        <v>6.2</v>
      </c>
    </row>
    <row r="126" spans="1:105" s="16" customFormat="1" x14ac:dyDescent="0.25">
      <c r="A126" s="16">
        <v>120</v>
      </c>
      <c r="B126" s="59">
        <f t="shared" si="153"/>
        <v>4</v>
      </c>
      <c r="C126" s="59" t="str">
        <f t="shared" si="146"/>
        <v/>
      </c>
      <c r="D126" s="66">
        <v>0</v>
      </c>
      <c r="E126" s="65">
        <f t="shared" si="147"/>
        <v>0</v>
      </c>
      <c r="F126" s="58">
        <f t="shared" si="187"/>
        <v>0</v>
      </c>
      <c r="G126" s="58">
        <f t="shared" si="165"/>
        <v>0</v>
      </c>
      <c r="H126" s="58" t="str">
        <f t="shared" si="192"/>
        <v/>
      </c>
      <c r="I126" s="58" t="str">
        <f t="shared" si="192"/>
        <v/>
      </c>
      <c r="J126" s="58" t="str">
        <f t="shared" si="192"/>
        <v/>
      </c>
      <c r="K126" s="58" t="str">
        <f t="shared" si="192"/>
        <v/>
      </c>
      <c r="L126" s="58" t="str">
        <f t="shared" si="192"/>
        <v/>
      </c>
      <c r="M126" s="58" t="str">
        <f t="shared" si="192"/>
        <v/>
      </c>
      <c r="N126" s="58" t="str">
        <f t="shared" si="192"/>
        <v/>
      </c>
      <c r="O126" s="58" t="str">
        <f t="shared" si="192"/>
        <v/>
      </c>
      <c r="P126" s="58" t="str">
        <f t="shared" si="192"/>
        <v/>
      </c>
      <c r="Q126" s="58" t="str">
        <f t="shared" si="192"/>
        <v/>
      </c>
      <c r="R126" s="58" t="str">
        <f t="shared" si="193"/>
        <v/>
      </c>
      <c r="S126" s="58" t="str">
        <f t="shared" si="193"/>
        <v/>
      </c>
      <c r="T126" s="58" t="str">
        <f t="shared" si="193"/>
        <v/>
      </c>
      <c r="U126" s="58" t="str">
        <f t="shared" si="193"/>
        <v/>
      </c>
      <c r="V126" s="58" t="str">
        <f t="shared" si="193"/>
        <v/>
      </c>
      <c r="W126" s="58" t="str">
        <f t="shared" si="193"/>
        <v/>
      </c>
      <c r="X126" s="58" t="str">
        <f t="shared" si="193"/>
        <v/>
      </c>
      <c r="Y126" s="58" t="str">
        <f t="shared" si="193"/>
        <v/>
      </c>
      <c r="Z126" s="58" t="str">
        <f t="shared" si="193"/>
        <v/>
      </c>
      <c r="AA126" s="58" t="str">
        <f t="shared" si="193"/>
        <v/>
      </c>
      <c r="AB126" s="68">
        <f t="shared" si="166"/>
        <v>0</v>
      </c>
      <c r="AC126" s="58">
        <f t="shared" ca="1" si="167"/>
        <v>29</v>
      </c>
      <c r="AD126" s="134">
        <f t="shared" ca="1" si="184"/>
        <v>160.77127659574467</v>
      </c>
      <c r="AE126" s="130">
        <f t="shared" ca="1" si="184"/>
        <v>160.77127659574467</v>
      </c>
      <c r="AF126" s="130">
        <f t="shared" ca="1" si="184"/>
        <v>160.77127659574467</v>
      </c>
      <c r="AG126" s="130">
        <f t="shared" ca="1" si="184"/>
        <v>160.77127659574467</v>
      </c>
      <c r="AH126" s="135">
        <f t="shared" ca="1" si="184"/>
        <v>160.77127659574467</v>
      </c>
      <c r="AI126" s="122">
        <f t="shared" si="168"/>
        <v>41.312000000000012</v>
      </c>
      <c r="AJ126" s="16">
        <v>50</v>
      </c>
      <c r="AK126" s="16">
        <f t="shared" si="169"/>
        <v>91.312000000000012</v>
      </c>
      <c r="AL126" s="122">
        <f t="shared" si="170"/>
        <v>0</v>
      </c>
      <c r="AM126" s="122">
        <f t="shared" si="171"/>
        <v>0</v>
      </c>
      <c r="AN126" s="122">
        <f t="shared" si="172"/>
        <v>0</v>
      </c>
      <c r="AO126" s="122">
        <f t="shared" si="173"/>
        <v>0</v>
      </c>
      <c r="AP126" s="122">
        <f t="shared" si="174"/>
        <v>0</v>
      </c>
      <c r="AQ126" s="122">
        <f t="shared" si="175"/>
        <v>0</v>
      </c>
      <c r="AR126" s="122">
        <f t="shared" si="176"/>
        <v>0</v>
      </c>
      <c r="AS126" s="122">
        <f t="shared" si="177"/>
        <v>0</v>
      </c>
      <c r="AT126" s="122">
        <f t="shared" si="178"/>
        <v>0</v>
      </c>
      <c r="AU126" s="122">
        <f t="shared" si="179"/>
        <v>0</v>
      </c>
      <c r="AV126" s="59">
        <f t="shared" ca="1" si="141"/>
        <v>160.77127659574467</v>
      </c>
      <c r="AW126" s="16">
        <f>IF(AND('User Input'!$G$6=1,OR(HOUR(Model!BK126)=8,HOUR(Model!BK126)=9)),10,IF(AND('User Input'!$G$6=2,HOUR(Model!BK126)=6),10,0))</f>
        <v>0</v>
      </c>
      <c r="AX126" s="69">
        <f>IF('User Input'!$G$11=4,(Model!DA126-Model!$DA$4)*50,0)+IF('User Input'!$G$11=3,(Model!CV126-Model!$CV$4)*50,0)+IF('User Input'!$G$11=2,(Model!CW126-Model!$CW$4)*50,0)+IF('User Input'!$G$11=1,(Model!CX126-Model!$CX$4)*-25+(Model!CY126-Model!$CY$4)*-25,0)</f>
        <v>160.77127659574467</v>
      </c>
      <c r="AY126" s="16">
        <f>IF(AND('User Input'!$G$19=0,Model!BG126="M"),-1000,0)+IF(AND('User Input'!$G$20=0,Model!BG126="T"),-1000,0)+IF(AND('User Input'!$G$21=0,OR(Model!BG126="W",BH126="W")),-1000,0)+IF(AND('User Input'!$G$22=0,OR(Model!BG126="R",BH126="R")),-1000,0)</f>
        <v>0</v>
      </c>
      <c r="AZ126" s="16">
        <f ca="1">IF('User Input'!$G$26="NA",0,OFFSET(Model!BN126,1,'User Input'!$G$26)*50)</f>
        <v>0</v>
      </c>
      <c r="BA126" s="16">
        <f ca="1">IF('User Input'!$G$27="NA",0,OFFSET(Model!BN126,1,'User Input'!$G$27)*50)</f>
        <v>0</v>
      </c>
      <c r="BB126" s="14" t="s">
        <v>898</v>
      </c>
      <c r="BC126" s="14" t="s">
        <v>30</v>
      </c>
      <c r="BD126" s="14">
        <f>VLOOKUP(BB126,Size!$A$1:$D$397,4,TRUE)</f>
        <v>50</v>
      </c>
      <c r="BE126" s="14" t="s">
        <v>982</v>
      </c>
      <c r="BF126" s="14">
        <f t="shared" si="188"/>
        <v>2</v>
      </c>
      <c r="BG126" s="15" t="str">
        <f t="shared" si="189"/>
        <v>T</v>
      </c>
      <c r="BH126" s="15" t="str">
        <f t="shared" si="190"/>
        <v>R</v>
      </c>
      <c r="BI126" s="14" t="s">
        <v>1008</v>
      </c>
      <c r="BJ126" s="14">
        <f t="shared" si="191"/>
        <v>5</v>
      </c>
      <c r="BK126" s="123" t="str">
        <f t="shared" si="149"/>
        <v>1:30</v>
      </c>
      <c r="BL126" s="14" t="str">
        <f t="shared" si="150"/>
        <v>2:50</v>
      </c>
      <c r="BM126" s="14" t="s">
        <v>899</v>
      </c>
      <c r="BN126" s="14" t="s">
        <v>900</v>
      </c>
      <c r="BO126" s="16">
        <f t="shared" si="180"/>
        <v>20</v>
      </c>
      <c r="BP126" s="16">
        <f t="shared" si="181"/>
        <v>40</v>
      </c>
      <c r="BQ126" s="58">
        <f t="shared" si="182"/>
        <v>3</v>
      </c>
      <c r="BR126" s="16">
        <f t="shared" si="183"/>
        <v>3</v>
      </c>
      <c r="BS126" s="16">
        <f t="shared" si="151"/>
        <v>23</v>
      </c>
      <c r="BT126" s="16">
        <f t="shared" si="152"/>
        <v>43</v>
      </c>
      <c r="BU126" s="14">
        <v>0</v>
      </c>
      <c r="BV126" s="14">
        <v>0</v>
      </c>
      <c r="BW126" s="14">
        <v>1</v>
      </c>
      <c r="BX126" s="14">
        <v>0</v>
      </c>
      <c r="BY126" s="14">
        <v>0</v>
      </c>
      <c r="BZ126" s="14">
        <v>0</v>
      </c>
      <c r="CA126" s="14">
        <v>0</v>
      </c>
      <c r="CB126" s="14">
        <v>0</v>
      </c>
      <c r="CC126" s="14">
        <v>0</v>
      </c>
      <c r="CD126" s="14">
        <v>0</v>
      </c>
      <c r="CE126" s="14">
        <v>0</v>
      </c>
      <c r="CF126" s="14">
        <v>0</v>
      </c>
      <c r="CG126" s="14">
        <v>0</v>
      </c>
      <c r="CH126" s="14">
        <v>0</v>
      </c>
      <c r="CI126" s="14">
        <v>0</v>
      </c>
      <c r="CJ126" s="14">
        <v>0</v>
      </c>
      <c r="CK126" s="14">
        <v>0</v>
      </c>
      <c r="CL126" s="14">
        <v>0</v>
      </c>
      <c r="CM126" s="14">
        <v>0</v>
      </c>
      <c r="CN126" s="14">
        <v>1</v>
      </c>
      <c r="CO126" s="14">
        <v>0</v>
      </c>
      <c r="CP126" s="14">
        <v>0</v>
      </c>
      <c r="CQ126" s="14">
        <v>0</v>
      </c>
      <c r="CS126" s="50"/>
      <c r="CT126" s="50"/>
      <c r="CU126" s="50"/>
      <c r="CV126" s="50"/>
      <c r="CW126" s="50"/>
      <c r="CX126" s="50"/>
      <c r="CY126" s="50"/>
      <c r="CZ126" s="50"/>
      <c r="DA126" s="50"/>
    </row>
    <row r="127" spans="1:105" s="16" customFormat="1" x14ac:dyDescent="0.25">
      <c r="A127" s="16">
        <v>121</v>
      </c>
      <c r="B127" s="59">
        <f t="shared" si="153"/>
        <v>4</v>
      </c>
      <c r="C127" s="59" t="str">
        <f t="shared" si="146"/>
        <v/>
      </c>
      <c r="D127" s="66">
        <v>0</v>
      </c>
      <c r="E127" s="65">
        <f t="shared" si="147"/>
        <v>0</v>
      </c>
      <c r="F127" s="58">
        <f t="shared" ref="F127:F154" si="194">IF(D127=1,VLOOKUP(HOUR(BK127),$DF$25:$DG$29,2),0)</f>
        <v>0</v>
      </c>
      <c r="G127" s="58">
        <f t="shared" si="165"/>
        <v>0</v>
      </c>
      <c r="H127" s="58" t="str">
        <f t="shared" ref="H127:Q136" si="195">IF(OR($F127=H$6,$G127=H$6),$BB127,"")</f>
        <v/>
      </c>
      <c r="I127" s="58" t="str">
        <f t="shared" si="195"/>
        <v/>
      </c>
      <c r="J127" s="58" t="str">
        <f t="shared" si="195"/>
        <v/>
      </c>
      <c r="K127" s="58" t="str">
        <f t="shared" si="195"/>
        <v/>
      </c>
      <c r="L127" s="58" t="str">
        <f t="shared" si="195"/>
        <v/>
      </c>
      <c r="M127" s="58" t="str">
        <f t="shared" si="195"/>
        <v/>
      </c>
      <c r="N127" s="58" t="str">
        <f t="shared" si="195"/>
        <v/>
      </c>
      <c r="O127" s="58" t="str">
        <f t="shared" si="195"/>
        <v/>
      </c>
      <c r="P127" s="58" t="str">
        <f t="shared" si="195"/>
        <v/>
      </c>
      <c r="Q127" s="58" t="str">
        <f t="shared" si="195"/>
        <v/>
      </c>
      <c r="R127" s="58" t="str">
        <f t="shared" ref="R127:AA136" si="196">IF(OR($F127=R$6,$G127=R$6),$BB127,"")</f>
        <v/>
      </c>
      <c r="S127" s="58" t="str">
        <f t="shared" si="196"/>
        <v/>
      </c>
      <c r="T127" s="58" t="str">
        <f t="shared" si="196"/>
        <v/>
      </c>
      <c r="U127" s="58" t="str">
        <f t="shared" si="196"/>
        <v/>
      </c>
      <c r="V127" s="58" t="str">
        <f t="shared" si="196"/>
        <v/>
      </c>
      <c r="W127" s="58" t="str">
        <f t="shared" si="196"/>
        <v/>
      </c>
      <c r="X127" s="58" t="str">
        <f t="shared" si="196"/>
        <v/>
      </c>
      <c r="Y127" s="58" t="str">
        <f t="shared" si="196"/>
        <v/>
      </c>
      <c r="Z127" s="58" t="str">
        <f t="shared" si="196"/>
        <v/>
      </c>
      <c r="AA127" s="58" t="str">
        <f t="shared" si="196"/>
        <v/>
      </c>
      <c r="AB127" s="68">
        <f t="shared" si="166"/>
        <v>0</v>
      </c>
      <c r="AC127" s="58">
        <f t="shared" ca="1" si="167"/>
        <v>4</v>
      </c>
      <c r="AD127" s="134">
        <f t="shared" ca="1" si="184"/>
        <v>170.77127659574467</v>
      </c>
      <c r="AE127" s="130">
        <f t="shared" ca="1" si="184"/>
        <v>170.77127659574467</v>
      </c>
      <c r="AF127" s="130">
        <f t="shared" ca="1" si="184"/>
        <v>170.77127659574467</v>
      </c>
      <c r="AG127" s="130">
        <f t="shared" ca="1" si="184"/>
        <v>170.77127659574467</v>
      </c>
      <c r="AH127" s="135">
        <f t="shared" ca="1" si="184"/>
        <v>170.77127659574467</v>
      </c>
      <c r="AI127" s="122">
        <f t="shared" si="168"/>
        <v>-39</v>
      </c>
      <c r="AJ127" s="16">
        <v>53</v>
      </c>
      <c r="AK127" s="16">
        <f t="shared" si="169"/>
        <v>14</v>
      </c>
      <c r="AL127" s="122">
        <f t="shared" si="170"/>
        <v>0</v>
      </c>
      <c r="AM127" s="122">
        <f t="shared" si="171"/>
        <v>0</v>
      </c>
      <c r="AN127" s="122">
        <f t="shared" si="172"/>
        <v>0</v>
      </c>
      <c r="AO127" s="122">
        <f t="shared" si="173"/>
        <v>0</v>
      </c>
      <c r="AP127" s="122">
        <f t="shared" si="174"/>
        <v>0</v>
      </c>
      <c r="AQ127" s="122">
        <f t="shared" si="175"/>
        <v>0</v>
      </c>
      <c r="AR127" s="122">
        <f t="shared" si="176"/>
        <v>0</v>
      </c>
      <c r="AS127" s="122">
        <f t="shared" si="177"/>
        <v>0</v>
      </c>
      <c r="AT127" s="122">
        <f t="shared" si="178"/>
        <v>0</v>
      </c>
      <c r="AU127" s="122">
        <f t="shared" si="179"/>
        <v>0</v>
      </c>
      <c r="AV127" s="59">
        <f t="shared" ca="1" si="141"/>
        <v>170.77127659574467</v>
      </c>
      <c r="AW127" s="16">
        <f>IF(AND('User Input'!$G$6=1,OR(HOUR(Model!BK127)=8,HOUR(Model!BK127)=9)),10,IF(AND('User Input'!$G$6=2,HOUR(Model!BK127)=6),10,0))</f>
        <v>10</v>
      </c>
      <c r="AX127" s="69">
        <f>IF('User Input'!$G$11=4,(Model!DA127-Model!$DA$4)*50,0)+IF('User Input'!$G$11=3,(Model!CV127-Model!$CV$4)*50,0)+IF('User Input'!$G$11=2,(Model!CW127-Model!$CW$4)*50,0)+IF('User Input'!$G$11=1,(Model!CX127-Model!$CX$4)*-25+(Model!CY127-Model!$CY$4)*-25,0)</f>
        <v>160.77127659574467</v>
      </c>
      <c r="AY127" s="16">
        <f>IF(AND('User Input'!$G$19=0,Model!BG127="M"),-1000,0)+IF(AND('User Input'!$G$20=0,Model!BG127="T"),-1000,0)+IF(AND('User Input'!$G$21=0,OR(Model!BG127="W",BH127="W")),-1000,0)+IF(AND('User Input'!$G$22=0,OR(Model!BG127="R",BH127="R")),-1000,0)</f>
        <v>0</v>
      </c>
      <c r="AZ127" s="16">
        <f ca="1">IF('User Input'!$G$26="NA",0,OFFSET(Model!BN127,1,'User Input'!$G$26)*50)</f>
        <v>0</v>
      </c>
      <c r="BA127" s="16">
        <f ca="1">IF('User Input'!$G$27="NA",0,OFFSET(Model!BN127,1,'User Input'!$G$27)*50)</f>
        <v>0</v>
      </c>
      <c r="BB127" s="14" t="s">
        <v>797</v>
      </c>
      <c r="BC127" s="14" t="s">
        <v>37</v>
      </c>
      <c r="BD127" s="14">
        <f>VLOOKUP(BB127,Size!$A$1:$D$397,4,TRUE)</f>
        <v>53</v>
      </c>
      <c r="BE127" s="14" t="s">
        <v>974</v>
      </c>
      <c r="BF127" s="14">
        <f t="shared" si="188"/>
        <v>1</v>
      </c>
      <c r="BG127" s="15" t="str">
        <f t="shared" si="189"/>
        <v>R</v>
      </c>
      <c r="BH127" s="15" t="str">
        <f t="shared" si="190"/>
        <v/>
      </c>
      <c r="BI127" s="14" t="s">
        <v>970</v>
      </c>
      <c r="BJ127" s="14">
        <f t="shared" si="191"/>
        <v>5</v>
      </c>
      <c r="BK127" s="123" t="str">
        <f t="shared" si="149"/>
        <v>6:00</v>
      </c>
      <c r="BL127" s="14" t="str">
        <f t="shared" si="150"/>
        <v>9:00</v>
      </c>
      <c r="BM127" s="14" t="s">
        <v>933</v>
      </c>
      <c r="BN127" s="14" t="s">
        <v>798</v>
      </c>
      <c r="BO127" s="16">
        <f t="shared" si="180"/>
        <v>40</v>
      </c>
      <c r="BP127" s="16">
        <f t="shared" si="181"/>
        <v>0</v>
      </c>
      <c r="BQ127" s="58">
        <f t="shared" si="182"/>
        <v>5</v>
      </c>
      <c r="BR127" s="16">
        <f t="shared" si="183"/>
        <v>5</v>
      </c>
      <c r="BS127" s="16">
        <f t="shared" si="151"/>
        <v>45</v>
      </c>
      <c r="BT127" s="16">
        <f t="shared" si="152"/>
        <v>0</v>
      </c>
      <c r="BU127" s="14">
        <v>1</v>
      </c>
      <c r="BV127" s="14">
        <v>0</v>
      </c>
      <c r="BW127" s="14">
        <v>0</v>
      </c>
      <c r="BX127" s="14">
        <v>0</v>
      </c>
      <c r="BY127" s="14">
        <v>0</v>
      </c>
      <c r="BZ127" s="14">
        <v>0</v>
      </c>
      <c r="CA127" s="14">
        <v>0</v>
      </c>
      <c r="CB127" s="14">
        <v>0</v>
      </c>
      <c r="CC127" s="14">
        <v>0</v>
      </c>
      <c r="CD127" s="14">
        <v>0</v>
      </c>
      <c r="CE127" s="14">
        <v>0</v>
      </c>
      <c r="CF127" s="14">
        <v>0</v>
      </c>
      <c r="CG127" s="14">
        <v>0</v>
      </c>
      <c r="CH127" s="14">
        <v>0</v>
      </c>
      <c r="CI127" s="14">
        <v>0</v>
      </c>
      <c r="CJ127" s="14">
        <v>0</v>
      </c>
      <c r="CK127" s="14">
        <v>0</v>
      </c>
      <c r="CL127" s="14">
        <v>0</v>
      </c>
      <c r="CM127" s="14">
        <v>0</v>
      </c>
      <c r="CN127" s="14">
        <v>0</v>
      </c>
      <c r="CO127" s="14">
        <v>0</v>
      </c>
      <c r="CP127" s="14">
        <v>0</v>
      </c>
      <c r="CQ127" s="14">
        <v>0</v>
      </c>
      <c r="CS127" s="50"/>
      <c r="CT127" s="50"/>
      <c r="CU127" s="50"/>
      <c r="CV127" s="50"/>
      <c r="CW127" s="50"/>
      <c r="CX127" s="50"/>
      <c r="CY127" s="50"/>
      <c r="CZ127" s="50"/>
      <c r="DA127" s="50"/>
    </row>
    <row r="128" spans="1:105" s="16" customFormat="1" x14ac:dyDescent="0.25">
      <c r="A128" s="16">
        <v>122</v>
      </c>
      <c r="B128" s="59">
        <f t="shared" si="153"/>
        <v>4</v>
      </c>
      <c r="C128" s="59" t="str">
        <f t="shared" si="146"/>
        <v/>
      </c>
      <c r="D128" s="66">
        <v>0</v>
      </c>
      <c r="E128" s="65">
        <f t="shared" si="147"/>
        <v>0</v>
      </c>
      <c r="F128" s="58">
        <f t="shared" si="194"/>
        <v>0</v>
      </c>
      <c r="G128" s="58">
        <f t="shared" si="165"/>
        <v>0</v>
      </c>
      <c r="H128" s="58" t="str">
        <f t="shared" si="195"/>
        <v/>
      </c>
      <c r="I128" s="58" t="str">
        <f t="shared" si="195"/>
        <v/>
      </c>
      <c r="J128" s="58" t="str">
        <f t="shared" si="195"/>
        <v/>
      </c>
      <c r="K128" s="58" t="str">
        <f t="shared" si="195"/>
        <v/>
      </c>
      <c r="L128" s="58" t="str">
        <f t="shared" si="195"/>
        <v/>
      </c>
      <c r="M128" s="58" t="str">
        <f t="shared" si="195"/>
        <v/>
      </c>
      <c r="N128" s="58" t="str">
        <f t="shared" si="195"/>
        <v/>
      </c>
      <c r="O128" s="58" t="str">
        <f t="shared" si="195"/>
        <v/>
      </c>
      <c r="P128" s="58" t="str">
        <f t="shared" si="195"/>
        <v/>
      </c>
      <c r="Q128" s="58" t="str">
        <f t="shared" si="195"/>
        <v/>
      </c>
      <c r="R128" s="58" t="str">
        <f t="shared" si="196"/>
        <v/>
      </c>
      <c r="S128" s="58" t="str">
        <f t="shared" si="196"/>
        <v/>
      </c>
      <c r="T128" s="58" t="str">
        <f t="shared" si="196"/>
        <v/>
      </c>
      <c r="U128" s="58" t="str">
        <f t="shared" si="196"/>
        <v/>
      </c>
      <c r="V128" s="58" t="str">
        <f t="shared" si="196"/>
        <v/>
      </c>
      <c r="W128" s="58" t="str">
        <f t="shared" si="196"/>
        <v/>
      </c>
      <c r="X128" s="58" t="str">
        <f t="shared" si="196"/>
        <v/>
      </c>
      <c r="Y128" s="58" t="str">
        <f t="shared" si="196"/>
        <v/>
      </c>
      <c r="Z128" s="58" t="str">
        <f t="shared" si="196"/>
        <v/>
      </c>
      <c r="AA128" s="58" t="str">
        <f t="shared" si="196"/>
        <v/>
      </c>
      <c r="AB128" s="68">
        <f t="shared" si="166"/>
        <v>0</v>
      </c>
      <c r="AC128" s="58">
        <f t="shared" ca="1" si="167"/>
        <v>116</v>
      </c>
      <c r="AD128" s="134">
        <f t="shared" ca="1" si="184"/>
        <v>3.2712765957446761</v>
      </c>
      <c r="AE128" s="130">
        <f t="shared" ca="1" si="184"/>
        <v>3.2712765957446761</v>
      </c>
      <c r="AF128" s="130">
        <f t="shared" ca="1" si="184"/>
        <v>3.2712765957446761</v>
      </c>
      <c r="AG128" s="130">
        <f t="shared" ca="1" si="184"/>
        <v>3.2712765957446761</v>
      </c>
      <c r="AH128" s="135">
        <f t="shared" ca="1" si="184"/>
        <v>3.2712765957446761</v>
      </c>
      <c r="AI128" s="122">
        <f t="shared" si="168"/>
        <v>77.895405160706076</v>
      </c>
      <c r="AJ128" s="16">
        <v>53</v>
      </c>
      <c r="AK128" s="16">
        <f t="shared" si="169"/>
        <v>14</v>
      </c>
      <c r="AL128" s="122">
        <f t="shared" si="170"/>
        <v>116.89540516070608</v>
      </c>
      <c r="AM128" s="122">
        <f t="shared" si="171"/>
        <v>0</v>
      </c>
      <c r="AN128" s="122">
        <f t="shared" si="172"/>
        <v>5.8669081032140392E-2</v>
      </c>
      <c r="AO128" s="122">
        <f t="shared" si="173"/>
        <v>1.5661385242191057</v>
      </c>
      <c r="AP128" s="122">
        <f t="shared" si="174"/>
        <v>3.8071525577184704</v>
      </c>
      <c r="AQ128" s="122">
        <f t="shared" si="175"/>
        <v>2.0345857854232525</v>
      </c>
      <c r="AR128" s="122">
        <f t="shared" si="176"/>
        <v>1.8198392937980985</v>
      </c>
      <c r="AS128" s="122">
        <f t="shared" si="177"/>
        <v>0.24789497510185537</v>
      </c>
      <c r="AT128" s="122">
        <f t="shared" si="178"/>
        <v>1.5915006790403083</v>
      </c>
      <c r="AU128" s="122">
        <f t="shared" si="179"/>
        <v>2.1810887279311886</v>
      </c>
      <c r="AV128" s="59">
        <f t="shared" ca="1" si="141"/>
        <v>3.2712765957446761</v>
      </c>
      <c r="AW128" s="16">
        <f>IF(AND('User Input'!$G$6=1,OR(HOUR(Model!BK128)=8,HOUR(Model!BK128)=9)),10,IF(AND('User Input'!$G$6=2,HOUR(Model!BK128)=6),10,0))</f>
        <v>10</v>
      </c>
      <c r="AX128" s="69">
        <f>IF('User Input'!$G$11=4,(Model!DA128-Model!$DA$4)*50,0)+IF('User Input'!$G$11=3,(Model!CV128-Model!$CV$4)*50,0)+IF('User Input'!$G$11=2,(Model!CW128-Model!$CW$4)*50,0)+IF('User Input'!$G$11=1,(Model!CX128-Model!$CX$4)*-25+(Model!CY128-Model!$CY$4)*-25,0)</f>
        <v>-6.7287234042553239</v>
      </c>
      <c r="AY128" s="16">
        <f>IF(AND('User Input'!$G$19=0,Model!BG128="M"),-1000,0)+IF(AND('User Input'!$G$20=0,Model!BG128="T"),-1000,0)+IF(AND('User Input'!$G$21=0,OR(Model!BG128="W",BH128="W")),-1000,0)+IF(AND('User Input'!$G$22=0,OR(Model!BG128="R",BH128="R")),-1000,0)</f>
        <v>0</v>
      </c>
      <c r="AZ128" s="16">
        <f ca="1">IF('User Input'!$G$26="NA",0,OFFSET(Model!BN128,1,'User Input'!$G$26)*50)</f>
        <v>0</v>
      </c>
      <c r="BA128" s="16">
        <f ca="1">IF('User Input'!$G$27="NA",0,OFFSET(Model!BN128,1,'User Input'!$G$27)*50)</f>
        <v>0</v>
      </c>
      <c r="BB128" s="14" t="s">
        <v>810</v>
      </c>
      <c r="BC128" s="14" t="s">
        <v>38</v>
      </c>
      <c r="BD128" s="14">
        <f>VLOOKUP(BB128,Size!$A$1:$D$397,4,TRUE)</f>
        <v>53</v>
      </c>
      <c r="BE128" s="14" t="s">
        <v>974</v>
      </c>
      <c r="BF128" s="14">
        <f t="shared" si="188"/>
        <v>1</v>
      </c>
      <c r="BG128" s="15" t="str">
        <f t="shared" si="189"/>
        <v>R</v>
      </c>
      <c r="BH128" s="15" t="str">
        <f t="shared" si="190"/>
        <v/>
      </c>
      <c r="BI128" s="14" t="s">
        <v>970</v>
      </c>
      <c r="BJ128" s="14">
        <f t="shared" si="191"/>
        <v>5</v>
      </c>
      <c r="BK128" s="123" t="str">
        <f t="shared" si="149"/>
        <v>6:00</v>
      </c>
      <c r="BL128" s="14" t="str">
        <f t="shared" si="150"/>
        <v>9:00</v>
      </c>
      <c r="BM128" s="14" t="s">
        <v>1028</v>
      </c>
      <c r="BN128" s="14" t="s">
        <v>811</v>
      </c>
      <c r="BO128" s="16">
        <f t="shared" si="180"/>
        <v>40</v>
      </c>
      <c r="BP128" s="16">
        <f t="shared" si="181"/>
        <v>0</v>
      </c>
      <c r="BQ128" s="58">
        <f t="shared" si="182"/>
        <v>5</v>
      </c>
      <c r="BR128" s="16">
        <f t="shared" si="183"/>
        <v>5</v>
      </c>
      <c r="BS128" s="16">
        <f t="shared" si="151"/>
        <v>45</v>
      </c>
      <c r="BT128" s="16">
        <f t="shared" si="152"/>
        <v>0</v>
      </c>
      <c r="BU128" s="14">
        <v>1</v>
      </c>
      <c r="BV128" s="14">
        <v>0</v>
      </c>
      <c r="BW128" s="14">
        <v>0</v>
      </c>
      <c r="BX128" s="14">
        <v>0</v>
      </c>
      <c r="BY128" s="14">
        <v>0</v>
      </c>
      <c r="BZ128" s="14">
        <v>0</v>
      </c>
      <c r="CA128" s="14">
        <v>0</v>
      </c>
      <c r="CB128" s="14">
        <v>0</v>
      </c>
      <c r="CC128" s="14">
        <v>0</v>
      </c>
      <c r="CD128" s="14">
        <v>0</v>
      </c>
      <c r="CE128" s="14">
        <v>0</v>
      </c>
      <c r="CF128" s="14">
        <v>0</v>
      </c>
      <c r="CG128" s="14">
        <v>1</v>
      </c>
      <c r="CH128" s="14">
        <v>0</v>
      </c>
      <c r="CI128" s="14">
        <v>0</v>
      </c>
      <c r="CJ128" s="14">
        <v>0</v>
      </c>
      <c r="CK128" s="14">
        <v>0</v>
      </c>
      <c r="CL128" s="14">
        <v>0</v>
      </c>
      <c r="CM128" s="14">
        <v>0</v>
      </c>
      <c r="CN128" s="14">
        <v>0</v>
      </c>
      <c r="CO128" s="14">
        <v>0</v>
      </c>
      <c r="CP128" s="14">
        <v>0</v>
      </c>
      <c r="CQ128" s="14">
        <v>0</v>
      </c>
      <c r="CR128" s="17"/>
      <c r="CS128" s="51">
        <v>3.3</v>
      </c>
      <c r="CT128" s="51">
        <v>6.4</v>
      </c>
      <c r="CU128" s="51">
        <v>6.5</v>
      </c>
      <c r="CV128" s="51">
        <v>6.4</v>
      </c>
      <c r="CW128" s="51">
        <v>6.5</v>
      </c>
      <c r="CX128" s="51">
        <v>6.2</v>
      </c>
      <c r="CY128" s="51">
        <v>0.5</v>
      </c>
      <c r="CZ128" s="51">
        <v>6.4</v>
      </c>
      <c r="DA128" s="51">
        <v>6.4</v>
      </c>
    </row>
    <row r="129" spans="1:105" s="16" customFormat="1" x14ac:dyDescent="0.25">
      <c r="A129" s="16">
        <v>123</v>
      </c>
      <c r="B129" s="59">
        <f t="shared" si="153"/>
        <v>4</v>
      </c>
      <c r="C129" s="59">
        <f t="shared" si="146"/>
        <v>1</v>
      </c>
      <c r="D129" s="66">
        <v>1</v>
      </c>
      <c r="E129" s="65">
        <f t="shared" si="147"/>
        <v>1</v>
      </c>
      <c r="F129" s="58">
        <f t="shared" si="194"/>
        <v>20</v>
      </c>
      <c r="G129" s="58">
        <f t="shared" si="165"/>
        <v>0</v>
      </c>
      <c r="H129" s="58" t="str">
        <f t="shared" si="195"/>
        <v/>
      </c>
      <c r="I129" s="58" t="str">
        <f t="shared" si="195"/>
        <v/>
      </c>
      <c r="J129" s="58" t="str">
        <f t="shared" si="195"/>
        <v/>
      </c>
      <c r="K129" s="58" t="str">
        <f t="shared" si="195"/>
        <v/>
      </c>
      <c r="L129" s="58" t="str">
        <f t="shared" si="195"/>
        <v/>
      </c>
      <c r="M129" s="58" t="str">
        <f t="shared" si="195"/>
        <v/>
      </c>
      <c r="N129" s="58" t="str">
        <f t="shared" si="195"/>
        <v/>
      </c>
      <c r="O129" s="58" t="str">
        <f t="shared" si="195"/>
        <v/>
      </c>
      <c r="P129" s="58" t="str">
        <f t="shared" si="195"/>
        <v/>
      </c>
      <c r="Q129" s="58" t="str">
        <f t="shared" si="195"/>
        <v/>
      </c>
      <c r="R129" s="58" t="str">
        <f t="shared" si="196"/>
        <v/>
      </c>
      <c r="S129" s="58" t="str">
        <f t="shared" si="196"/>
        <v/>
      </c>
      <c r="T129" s="58" t="str">
        <f t="shared" si="196"/>
        <v/>
      </c>
      <c r="U129" s="58" t="str">
        <f t="shared" si="196"/>
        <v/>
      </c>
      <c r="V129" s="58" t="str">
        <f t="shared" si="196"/>
        <v/>
      </c>
      <c r="W129" s="58" t="str">
        <f t="shared" si="196"/>
        <v/>
      </c>
      <c r="X129" s="58" t="str">
        <f t="shared" si="196"/>
        <v/>
      </c>
      <c r="Y129" s="58" t="str">
        <f t="shared" si="196"/>
        <v/>
      </c>
      <c r="Z129" s="58" t="str">
        <f t="shared" si="196"/>
        <v/>
      </c>
      <c r="AA129" s="58" t="str">
        <f t="shared" si="196"/>
        <v xml:space="preserve">ACCT-GB.3149.30 </v>
      </c>
      <c r="AB129" s="68">
        <f t="shared" ca="1" si="166"/>
        <v>170.77127659574467</v>
      </c>
      <c r="AC129" s="58">
        <f t="shared" ca="1" si="167"/>
        <v>4</v>
      </c>
      <c r="AD129" s="134">
        <f t="shared" ca="1" si="184"/>
        <v>170.77127659574467</v>
      </c>
      <c r="AE129" s="130">
        <f t="shared" ca="1" si="184"/>
        <v>170.77127659574467</v>
      </c>
      <c r="AF129" s="130">
        <f t="shared" ca="1" si="184"/>
        <v>170.77127659574467</v>
      </c>
      <c r="AG129" s="130">
        <f t="shared" ca="1" si="184"/>
        <v>170.77127659574467</v>
      </c>
      <c r="AH129" s="135">
        <f t="shared" ca="1" si="184"/>
        <v>170.77127659574467</v>
      </c>
      <c r="AI129" s="122">
        <f t="shared" si="168"/>
        <v>-1</v>
      </c>
      <c r="AJ129" s="16">
        <v>15</v>
      </c>
      <c r="AK129" s="16">
        <f t="shared" si="169"/>
        <v>14</v>
      </c>
      <c r="AL129" s="122">
        <f t="shared" si="170"/>
        <v>0</v>
      </c>
      <c r="AM129" s="122">
        <f t="shared" si="171"/>
        <v>0</v>
      </c>
      <c r="AN129" s="122">
        <f t="shared" si="172"/>
        <v>0</v>
      </c>
      <c r="AO129" s="122">
        <f t="shared" si="173"/>
        <v>0</v>
      </c>
      <c r="AP129" s="122">
        <f t="shared" si="174"/>
        <v>0</v>
      </c>
      <c r="AQ129" s="122">
        <f t="shared" si="175"/>
        <v>0</v>
      </c>
      <c r="AR129" s="122">
        <f t="shared" si="176"/>
        <v>0</v>
      </c>
      <c r="AS129" s="122">
        <f t="shared" si="177"/>
        <v>0</v>
      </c>
      <c r="AT129" s="122">
        <f t="shared" si="178"/>
        <v>0</v>
      </c>
      <c r="AU129" s="122">
        <f t="shared" si="179"/>
        <v>0</v>
      </c>
      <c r="AV129" s="59">
        <f t="shared" ca="1" si="141"/>
        <v>170.77127659574467</v>
      </c>
      <c r="AW129" s="16">
        <f>IF(AND('User Input'!$G$6=1,OR(HOUR(Model!BK129)=8,HOUR(Model!BK129)=9)),10,IF(AND('User Input'!$G$6=2,HOUR(Model!BK129)=6),10,0))</f>
        <v>10</v>
      </c>
      <c r="AX129" s="69">
        <f>IF('User Input'!$G$11=4,(Model!DA129-Model!$DA$4)*50,0)+IF('User Input'!$G$11=3,(Model!CV129-Model!$CV$4)*50,0)+IF('User Input'!$G$11=2,(Model!CW129-Model!$CW$4)*50,0)+IF('User Input'!$G$11=1,(Model!CX129-Model!$CX$4)*-25+(Model!CY129-Model!$CY$4)*-25,0)</f>
        <v>160.77127659574467</v>
      </c>
      <c r="AY129" s="16">
        <f>IF(AND('User Input'!$G$19=0,Model!BG129="M"),-1000,0)+IF(AND('User Input'!$G$20=0,Model!BG129="T"),-1000,0)+IF(AND('User Input'!$G$21=0,OR(Model!BG129="W",BH129="W")),-1000,0)+IF(AND('User Input'!$G$22=0,OR(Model!BG129="R",BH129="R")),-1000,0)</f>
        <v>0</v>
      </c>
      <c r="AZ129" s="16">
        <f ca="1">IF('User Input'!$G$26="NA",0,OFFSET(Model!BN129,1,'User Input'!$G$26)*50)</f>
        <v>0</v>
      </c>
      <c r="BA129" s="16">
        <f ca="1">IF('User Input'!$G$27="NA",0,OFFSET(Model!BN129,1,'User Input'!$G$27)*50)</f>
        <v>0</v>
      </c>
      <c r="BB129" s="14" t="s">
        <v>967</v>
      </c>
      <c r="BC129" s="14" t="s">
        <v>39</v>
      </c>
      <c r="BD129" s="14">
        <f>VLOOKUP(BB129,Size!$A$1:$D$397,4,TRUE)</f>
        <v>15</v>
      </c>
      <c r="BE129" s="14" t="s">
        <v>974</v>
      </c>
      <c r="BF129" s="14">
        <f t="shared" si="188"/>
        <v>1</v>
      </c>
      <c r="BG129" s="15" t="str">
        <f t="shared" si="189"/>
        <v>R</v>
      </c>
      <c r="BH129" s="15" t="str">
        <f t="shared" si="190"/>
        <v/>
      </c>
      <c r="BI129" s="14" t="s">
        <v>970</v>
      </c>
      <c r="BJ129" s="14">
        <f t="shared" si="191"/>
        <v>5</v>
      </c>
      <c r="BK129" s="123" t="str">
        <f t="shared" si="149"/>
        <v>6:00</v>
      </c>
      <c r="BL129" s="14" t="str">
        <f t="shared" si="150"/>
        <v>9:00</v>
      </c>
      <c r="BM129" s="14" t="s">
        <v>808</v>
      </c>
      <c r="BN129" s="14" t="s">
        <v>809</v>
      </c>
      <c r="BO129" s="16">
        <f t="shared" si="180"/>
        <v>40</v>
      </c>
      <c r="BP129" s="16">
        <f t="shared" si="181"/>
        <v>0</v>
      </c>
      <c r="BQ129" s="58">
        <f t="shared" si="182"/>
        <v>5</v>
      </c>
      <c r="BR129" s="16">
        <f t="shared" si="183"/>
        <v>5</v>
      </c>
      <c r="BS129" s="16">
        <f t="shared" si="151"/>
        <v>45</v>
      </c>
      <c r="BT129" s="16">
        <f t="shared" si="152"/>
        <v>0</v>
      </c>
      <c r="BU129" s="14">
        <v>0</v>
      </c>
      <c r="BV129" s="14">
        <v>0</v>
      </c>
      <c r="BW129" s="14">
        <v>0</v>
      </c>
      <c r="BX129" s="14">
        <v>0</v>
      </c>
      <c r="BY129" s="14">
        <v>0</v>
      </c>
      <c r="BZ129" s="14">
        <v>0</v>
      </c>
      <c r="CA129" s="14">
        <v>1</v>
      </c>
      <c r="CB129" s="14">
        <v>0</v>
      </c>
      <c r="CC129" s="14">
        <v>0</v>
      </c>
      <c r="CD129" s="14">
        <v>0</v>
      </c>
      <c r="CE129" s="14">
        <v>0</v>
      </c>
      <c r="CF129" s="14">
        <v>0</v>
      </c>
      <c r="CG129" s="14">
        <v>0</v>
      </c>
      <c r="CH129" s="14">
        <v>0</v>
      </c>
      <c r="CI129" s="14">
        <v>0</v>
      </c>
      <c r="CJ129" s="14">
        <v>0</v>
      </c>
      <c r="CK129" s="14">
        <v>0</v>
      </c>
      <c r="CL129" s="14">
        <v>0</v>
      </c>
      <c r="CM129" s="14">
        <v>0</v>
      </c>
      <c r="CN129" s="14">
        <v>0</v>
      </c>
      <c r="CO129" s="14">
        <v>0</v>
      </c>
      <c r="CP129" s="14">
        <v>0</v>
      </c>
      <c r="CQ129" s="14">
        <v>0</v>
      </c>
      <c r="CS129" s="50"/>
      <c r="CT129" s="50"/>
      <c r="CU129" s="50"/>
      <c r="CV129" s="50"/>
      <c r="CW129" s="50"/>
      <c r="CX129" s="50"/>
      <c r="CY129" s="50"/>
      <c r="CZ129" s="50"/>
      <c r="DA129" s="50"/>
    </row>
    <row r="130" spans="1:105" s="16" customFormat="1" x14ac:dyDescent="0.25">
      <c r="A130" s="16">
        <v>124</v>
      </c>
      <c r="B130" s="59">
        <f t="shared" si="153"/>
        <v>5</v>
      </c>
      <c r="C130" s="59" t="str">
        <f t="shared" si="146"/>
        <v/>
      </c>
      <c r="D130" s="66">
        <v>0</v>
      </c>
      <c r="E130" s="65">
        <f t="shared" si="147"/>
        <v>0</v>
      </c>
      <c r="F130" s="58">
        <f t="shared" si="194"/>
        <v>0</v>
      </c>
      <c r="G130" s="58">
        <f t="shared" si="165"/>
        <v>0</v>
      </c>
      <c r="H130" s="58" t="str">
        <f t="shared" si="195"/>
        <v/>
      </c>
      <c r="I130" s="58" t="str">
        <f t="shared" si="195"/>
        <v/>
      </c>
      <c r="J130" s="58" t="str">
        <f t="shared" si="195"/>
        <v/>
      </c>
      <c r="K130" s="58" t="str">
        <f t="shared" si="195"/>
        <v/>
      </c>
      <c r="L130" s="58" t="str">
        <f t="shared" si="195"/>
        <v/>
      </c>
      <c r="M130" s="58" t="str">
        <f t="shared" si="195"/>
        <v/>
      </c>
      <c r="N130" s="58" t="str">
        <f t="shared" si="195"/>
        <v/>
      </c>
      <c r="O130" s="58" t="str">
        <f t="shared" si="195"/>
        <v/>
      </c>
      <c r="P130" s="58" t="str">
        <f t="shared" si="195"/>
        <v/>
      </c>
      <c r="Q130" s="58" t="str">
        <f t="shared" si="195"/>
        <v/>
      </c>
      <c r="R130" s="58" t="str">
        <f t="shared" si="196"/>
        <v/>
      </c>
      <c r="S130" s="58" t="str">
        <f t="shared" si="196"/>
        <v/>
      </c>
      <c r="T130" s="58" t="str">
        <f t="shared" si="196"/>
        <v/>
      </c>
      <c r="U130" s="58" t="str">
        <f t="shared" si="196"/>
        <v/>
      </c>
      <c r="V130" s="58" t="str">
        <f t="shared" si="196"/>
        <v/>
      </c>
      <c r="W130" s="58" t="str">
        <f t="shared" si="196"/>
        <v/>
      </c>
      <c r="X130" s="58" t="str">
        <f t="shared" si="196"/>
        <v/>
      </c>
      <c r="Y130" s="58" t="str">
        <f t="shared" si="196"/>
        <v/>
      </c>
      <c r="Z130" s="58" t="str">
        <f t="shared" si="196"/>
        <v/>
      </c>
      <c r="AA130" s="58" t="str">
        <f t="shared" si="196"/>
        <v/>
      </c>
      <c r="AB130" s="68">
        <f t="shared" si="166"/>
        <v>0</v>
      </c>
      <c r="AC130" s="58">
        <f t="shared" ca="1" si="167"/>
        <v>4</v>
      </c>
      <c r="AD130" s="134">
        <f t="shared" ca="1" si="184"/>
        <v>170.77127659574467</v>
      </c>
      <c r="AE130" s="130">
        <f t="shared" ca="1" si="184"/>
        <v>170.77127659574467</v>
      </c>
      <c r="AF130" s="130">
        <f t="shared" ca="1" si="184"/>
        <v>170.77127659574467</v>
      </c>
      <c r="AG130" s="130">
        <f t="shared" ca="1" si="184"/>
        <v>170.77127659574467</v>
      </c>
      <c r="AH130" s="135">
        <f t="shared" ca="1" si="184"/>
        <v>170.77127659574467</v>
      </c>
      <c r="AI130" s="122">
        <f t="shared" si="168"/>
        <v>-10</v>
      </c>
      <c r="AJ130" s="16">
        <v>24</v>
      </c>
      <c r="AK130" s="16">
        <f t="shared" si="169"/>
        <v>14</v>
      </c>
      <c r="AL130" s="122">
        <f t="shared" si="170"/>
        <v>0</v>
      </c>
      <c r="AM130" s="122">
        <f t="shared" si="171"/>
        <v>0</v>
      </c>
      <c r="AN130" s="122">
        <f t="shared" si="172"/>
        <v>0</v>
      </c>
      <c r="AO130" s="122">
        <f t="shared" si="173"/>
        <v>0</v>
      </c>
      <c r="AP130" s="122">
        <f t="shared" si="174"/>
        <v>0</v>
      </c>
      <c r="AQ130" s="122">
        <f t="shared" si="175"/>
        <v>0</v>
      </c>
      <c r="AR130" s="122">
        <f t="shared" si="176"/>
        <v>0</v>
      </c>
      <c r="AS130" s="122">
        <f t="shared" si="177"/>
        <v>0</v>
      </c>
      <c r="AT130" s="122">
        <f t="shared" si="178"/>
        <v>0</v>
      </c>
      <c r="AU130" s="122">
        <f t="shared" si="179"/>
        <v>0</v>
      </c>
      <c r="AV130" s="59">
        <f t="shared" ca="1" si="141"/>
        <v>170.77127659574467</v>
      </c>
      <c r="AW130" s="16">
        <f>IF(AND('User Input'!$G$6=1,OR(HOUR(Model!BK130)=8,HOUR(Model!BK130)=9)),10,IF(AND('User Input'!$G$6=2,HOUR(Model!BK130)=6),10,0))</f>
        <v>10</v>
      </c>
      <c r="AX130" s="69">
        <f>IF('User Input'!$G$11=4,(Model!DA130-Model!$DA$4)*50,0)+IF('User Input'!$G$11=3,(Model!CV130-Model!$CV$4)*50,0)+IF('User Input'!$G$11=2,(Model!CW130-Model!$CW$4)*50,0)+IF('User Input'!$G$11=1,(Model!CX130-Model!$CX$4)*-25+(Model!CY130-Model!$CY$4)*-25,0)</f>
        <v>160.77127659574467</v>
      </c>
      <c r="AY130" s="16">
        <f>IF(AND('User Input'!$G$19=0,Model!BG130="M"),-1000,0)+IF(AND('User Input'!$G$20=0,Model!BG130="T"),-1000,0)+IF(AND('User Input'!$G$21=0,OR(Model!BG130="W",BH130="W")),-1000,0)+IF(AND('User Input'!$G$22=0,OR(Model!BG130="R",BH130="R")),-1000,0)</f>
        <v>0</v>
      </c>
      <c r="AZ130" s="16">
        <f ca="1">IF('User Input'!$G$26="NA",0,OFFSET(Model!BN130,1,'User Input'!$G$26)*50)</f>
        <v>0</v>
      </c>
      <c r="BA130" s="16">
        <f ca="1">IF('User Input'!$G$27="NA",0,OFFSET(Model!BN130,1,'User Input'!$G$27)*50)</f>
        <v>0</v>
      </c>
      <c r="BB130" s="14" t="s">
        <v>846</v>
      </c>
      <c r="BC130" s="14" t="s">
        <v>40</v>
      </c>
      <c r="BD130" s="14">
        <f>VLOOKUP(BB130,Size!$A$1:$D$397,4,TRUE)</f>
        <v>24</v>
      </c>
      <c r="BE130" s="14" t="s">
        <v>974</v>
      </c>
      <c r="BF130" s="14">
        <f t="shared" si="188"/>
        <v>1</v>
      </c>
      <c r="BG130" s="15" t="str">
        <f t="shared" si="189"/>
        <v>R</v>
      </c>
      <c r="BH130" s="15" t="str">
        <f t="shared" si="190"/>
        <v/>
      </c>
      <c r="BI130" s="14" t="s">
        <v>970</v>
      </c>
      <c r="BJ130" s="14">
        <f t="shared" si="191"/>
        <v>5</v>
      </c>
      <c r="BK130" s="123" t="str">
        <f t="shared" si="149"/>
        <v>6:00</v>
      </c>
      <c r="BL130" s="14" t="str">
        <f t="shared" si="150"/>
        <v>9:00</v>
      </c>
      <c r="BM130" s="14" t="s">
        <v>847</v>
      </c>
      <c r="BN130" s="14" t="s">
        <v>848</v>
      </c>
      <c r="BO130" s="16">
        <f t="shared" si="180"/>
        <v>40</v>
      </c>
      <c r="BP130" s="16">
        <f t="shared" si="181"/>
        <v>0</v>
      </c>
      <c r="BQ130" s="58">
        <f t="shared" si="182"/>
        <v>5</v>
      </c>
      <c r="BR130" s="16">
        <f t="shared" si="183"/>
        <v>5</v>
      </c>
      <c r="BS130" s="16">
        <f t="shared" si="151"/>
        <v>45</v>
      </c>
      <c r="BT130" s="16">
        <f t="shared" si="152"/>
        <v>0</v>
      </c>
      <c r="BU130" s="14">
        <v>1</v>
      </c>
      <c r="BV130" s="14">
        <v>0</v>
      </c>
      <c r="BW130" s="14">
        <v>0</v>
      </c>
      <c r="BX130" s="14">
        <v>0</v>
      </c>
      <c r="BY130" s="14">
        <v>0</v>
      </c>
      <c r="BZ130" s="14">
        <v>0</v>
      </c>
      <c r="CA130" s="14">
        <v>1</v>
      </c>
      <c r="CB130" s="14">
        <v>0</v>
      </c>
      <c r="CC130" s="14">
        <v>0</v>
      </c>
      <c r="CD130" s="14">
        <v>0</v>
      </c>
      <c r="CE130" s="14">
        <v>0</v>
      </c>
      <c r="CF130" s="14">
        <v>0</v>
      </c>
      <c r="CG130" s="14">
        <v>0</v>
      </c>
      <c r="CH130" s="14">
        <v>0</v>
      </c>
      <c r="CI130" s="14">
        <v>0</v>
      </c>
      <c r="CJ130" s="14">
        <v>0</v>
      </c>
      <c r="CK130" s="14">
        <v>0</v>
      </c>
      <c r="CL130" s="14">
        <v>0</v>
      </c>
      <c r="CM130" s="14">
        <v>0</v>
      </c>
      <c r="CN130" s="14">
        <v>0</v>
      </c>
      <c r="CO130" s="14">
        <v>0</v>
      </c>
      <c r="CP130" s="14">
        <v>0</v>
      </c>
      <c r="CQ130" s="14">
        <v>0</v>
      </c>
      <c r="CS130" s="50"/>
      <c r="CT130" s="50"/>
      <c r="CU130" s="50"/>
      <c r="CV130" s="50"/>
      <c r="CW130" s="50"/>
      <c r="CX130" s="50"/>
      <c r="CY130" s="50"/>
      <c r="CZ130" s="50"/>
      <c r="DA130" s="50"/>
    </row>
    <row r="131" spans="1:105" s="16" customFormat="1" x14ac:dyDescent="0.25">
      <c r="A131" s="16">
        <v>125</v>
      </c>
      <c r="B131" s="59">
        <f t="shared" si="153"/>
        <v>5</v>
      </c>
      <c r="C131" s="59" t="str">
        <f t="shared" si="146"/>
        <v/>
      </c>
      <c r="D131" s="66">
        <v>0</v>
      </c>
      <c r="E131" s="65">
        <f t="shared" si="147"/>
        <v>0</v>
      </c>
      <c r="F131" s="58">
        <f t="shared" si="194"/>
        <v>0</v>
      </c>
      <c r="G131" s="58">
        <f t="shared" si="165"/>
        <v>0</v>
      </c>
      <c r="H131" s="58" t="str">
        <f t="shared" si="195"/>
        <v/>
      </c>
      <c r="I131" s="58" t="str">
        <f t="shared" si="195"/>
        <v/>
      </c>
      <c r="J131" s="58" t="str">
        <f t="shared" si="195"/>
        <v/>
      </c>
      <c r="K131" s="58" t="str">
        <f t="shared" si="195"/>
        <v/>
      </c>
      <c r="L131" s="58" t="str">
        <f t="shared" si="195"/>
        <v/>
      </c>
      <c r="M131" s="58" t="str">
        <f t="shared" si="195"/>
        <v/>
      </c>
      <c r="N131" s="58" t="str">
        <f t="shared" si="195"/>
        <v/>
      </c>
      <c r="O131" s="58" t="str">
        <f t="shared" si="195"/>
        <v/>
      </c>
      <c r="P131" s="58" t="str">
        <f t="shared" si="195"/>
        <v/>
      </c>
      <c r="Q131" s="58" t="str">
        <f t="shared" si="195"/>
        <v/>
      </c>
      <c r="R131" s="58" t="str">
        <f t="shared" si="196"/>
        <v/>
      </c>
      <c r="S131" s="58" t="str">
        <f t="shared" si="196"/>
        <v/>
      </c>
      <c r="T131" s="58" t="str">
        <f t="shared" si="196"/>
        <v/>
      </c>
      <c r="U131" s="58" t="str">
        <f t="shared" si="196"/>
        <v/>
      </c>
      <c r="V131" s="58" t="str">
        <f t="shared" si="196"/>
        <v/>
      </c>
      <c r="W131" s="58" t="str">
        <f t="shared" si="196"/>
        <v/>
      </c>
      <c r="X131" s="58" t="str">
        <f t="shared" si="196"/>
        <v/>
      </c>
      <c r="Y131" s="58" t="str">
        <f t="shared" si="196"/>
        <v/>
      </c>
      <c r="Z131" s="58" t="str">
        <f t="shared" si="196"/>
        <v/>
      </c>
      <c r="AA131" s="58" t="str">
        <f t="shared" si="196"/>
        <v/>
      </c>
      <c r="AB131" s="68">
        <f t="shared" si="166"/>
        <v>0</v>
      </c>
      <c r="AC131" s="58">
        <f t="shared" ca="1" si="167"/>
        <v>4</v>
      </c>
      <c r="AD131" s="134">
        <f t="shared" ca="1" si="184"/>
        <v>170.77127659574467</v>
      </c>
      <c r="AE131" s="130">
        <f t="shared" ca="1" si="184"/>
        <v>170.77127659574467</v>
      </c>
      <c r="AF131" s="130">
        <f t="shared" ca="1" si="184"/>
        <v>170.77127659574467</v>
      </c>
      <c r="AG131" s="130">
        <f t="shared" ca="1" si="184"/>
        <v>170.77127659574467</v>
      </c>
      <c r="AH131" s="135">
        <f t="shared" ca="1" si="184"/>
        <v>170.77127659574467</v>
      </c>
      <c r="AI131" s="122">
        <f t="shared" si="168"/>
        <v>-50</v>
      </c>
      <c r="AJ131" s="16">
        <v>64</v>
      </c>
      <c r="AK131" s="16">
        <f t="shared" si="169"/>
        <v>14</v>
      </c>
      <c r="AL131" s="122">
        <f t="shared" si="170"/>
        <v>0</v>
      </c>
      <c r="AM131" s="122">
        <f t="shared" si="171"/>
        <v>0</v>
      </c>
      <c r="AN131" s="122">
        <f t="shared" si="172"/>
        <v>0</v>
      </c>
      <c r="AO131" s="122">
        <f t="shared" si="173"/>
        <v>0</v>
      </c>
      <c r="AP131" s="122">
        <f t="shared" si="174"/>
        <v>0</v>
      </c>
      <c r="AQ131" s="122">
        <f t="shared" si="175"/>
        <v>0</v>
      </c>
      <c r="AR131" s="122">
        <f t="shared" si="176"/>
        <v>0</v>
      </c>
      <c r="AS131" s="122">
        <f t="shared" si="177"/>
        <v>0</v>
      </c>
      <c r="AT131" s="122">
        <f t="shared" si="178"/>
        <v>0</v>
      </c>
      <c r="AU131" s="122">
        <f t="shared" si="179"/>
        <v>0</v>
      </c>
      <c r="AV131" s="59">
        <f t="shared" ca="1" si="141"/>
        <v>170.77127659574467</v>
      </c>
      <c r="AW131" s="16">
        <f>IF(AND('User Input'!$G$6=1,OR(HOUR(Model!BK131)=8,HOUR(Model!BK131)=9)),10,IF(AND('User Input'!$G$6=2,HOUR(Model!BK131)=6),10,0))</f>
        <v>10</v>
      </c>
      <c r="AX131" s="69">
        <f>IF('User Input'!$G$11=4,(Model!DA131-Model!$DA$4)*50,0)+IF('User Input'!$G$11=3,(Model!CV131-Model!$CV$4)*50,0)+IF('User Input'!$G$11=2,(Model!CW131-Model!$CW$4)*50,0)+IF('User Input'!$G$11=1,(Model!CX131-Model!$CX$4)*-25+(Model!CY131-Model!$CY$4)*-25,0)</f>
        <v>160.77127659574467</v>
      </c>
      <c r="AY131" s="16">
        <f>IF(AND('User Input'!$G$19=0,Model!BG131="M"),-1000,0)+IF(AND('User Input'!$G$20=0,Model!BG131="T"),-1000,0)+IF(AND('User Input'!$G$21=0,OR(Model!BG131="W",BH131="W")),-1000,0)+IF(AND('User Input'!$G$22=0,OR(Model!BG131="R",BH131="R")),-1000,0)</f>
        <v>0</v>
      </c>
      <c r="AZ131" s="16">
        <f ca="1">IF('User Input'!$G$26="NA",0,OFFSET(Model!BN131,1,'User Input'!$G$26)*50)</f>
        <v>0</v>
      </c>
      <c r="BA131" s="16">
        <f ca="1">IF('User Input'!$G$27="NA",0,OFFSET(Model!BN131,1,'User Input'!$G$27)*50)</f>
        <v>0</v>
      </c>
      <c r="BB131" s="14" t="s">
        <v>973</v>
      </c>
      <c r="BC131" s="14" t="s">
        <v>44</v>
      </c>
      <c r="BD131" s="14">
        <f>VLOOKUP(BB131,Size!$A$1:$D$397,4,TRUE)</f>
        <v>64</v>
      </c>
      <c r="BE131" s="14" t="s">
        <v>974</v>
      </c>
      <c r="BF131" s="14">
        <f t="shared" si="188"/>
        <v>1</v>
      </c>
      <c r="BG131" s="15" t="str">
        <f t="shared" si="189"/>
        <v>R</v>
      </c>
      <c r="BH131" s="15" t="str">
        <f t="shared" si="190"/>
        <v/>
      </c>
      <c r="BI131" s="14" t="s">
        <v>970</v>
      </c>
      <c r="BJ131" s="14">
        <f t="shared" si="191"/>
        <v>5</v>
      </c>
      <c r="BK131" s="123" t="str">
        <f t="shared" si="149"/>
        <v>6:00</v>
      </c>
      <c r="BL131" s="14" t="str">
        <f t="shared" si="150"/>
        <v>9:00</v>
      </c>
      <c r="BM131" s="14" t="s">
        <v>975</v>
      </c>
      <c r="BN131" s="14" t="s">
        <v>976</v>
      </c>
      <c r="BO131" s="16">
        <f t="shared" si="180"/>
        <v>40</v>
      </c>
      <c r="BP131" s="16">
        <f t="shared" si="181"/>
        <v>0</v>
      </c>
      <c r="BQ131" s="58">
        <f t="shared" si="182"/>
        <v>5</v>
      </c>
      <c r="BR131" s="16">
        <f t="shared" si="183"/>
        <v>5</v>
      </c>
      <c r="BS131" s="16">
        <f t="shared" si="151"/>
        <v>45</v>
      </c>
      <c r="BT131" s="16">
        <f t="shared" si="152"/>
        <v>0</v>
      </c>
      <c r="BU131" s="14">
        <v>0</v>
      </c>
      <c r="BV131" s="14">
        <v>0</v>
      </c>
      <c r="BW131" s="14">
        <v>0</v>
      </c>
      <c r="BX131" s="14">
        <v>0</v>
      </c>
      <c r="BY131" s="14">
        <v>0</v>
      </c>
      <c r="BZ131" s="14">
        <v>1</v>
      </c>
      <c r="CA131" s="14">
        <v>0</v>
      </c>
      <c r="CB131" s="14">
        <v>0</v>
      </c>
      <c r="CC131" s="14">
        <v>0</v>
      </c>
      <c r="CD131" s="14">
        <v>0</v>
      </c>
      <c r="CE131" s="14">
        <v>0</v>
      </c>
      <c r="CF131" s="14">
        <v>1</v>
      </c>
      <c r="CG131" s="14">
        <v>0</v>
      </c>
      <c r="CH131" s="14">
        <v>0</v>
      </c>
      <c r="CI131" s="14">
        <v>0</v>
      </c>
      <c r="CJ131" s="14">
        <v>0</v>
      </c>
      <c r="CK131" s="14">
        <v>0</v>
      </c>
      <c r="CL131" s="14">
        <v>0</v>
      </c>
      <c r="CM131" s="14">
        <v>0</v>
      </c>
      <c r="CN131" s="14">
        <v>0</v>
      </c>
      <c r="CO131" s="14">
        <v>1</v>
      </c>
      <c r="CP131" s="14">
        <v>0</v>
      </c>
      <c r="CQ131" s="14">
        <v>0</v>
      </c>
      <c r="CS131" s="50"/>
      <c r="CT131" s="50"/>
      <c r="CU131" s="50"/>
      <c r="CV131" s="50"/>
      <c r="CW131" s="50"/>
      <c r="CX131" s="50"/>
      <c r="CY131" s="50"/>
      <c r="CZ131" s="50"/>
      <c r="DA131" s="50"/>
    </row>
    <row r="132" spans="1:105" s="16" customFormat="1" x14ac:dyDescent="0.25">
      <c r="A132" s="16">
        <v>126</v>
      </c>
      <c r="B132" s="59">
        <f t="shared" si="153"/>
        <v>5</v>
      </c>
      <c r="C132" s="59" t="str">
        <f t="shared" si="146"/>
        <v/>
      </c>
      <c r="D132" s="66">
        <v>0</v>
      </c>
      <c r="E132" s="65">
        <f t="shared" si="147"/>
        <v>0</v>
      </c>
      <c r="F132" s="58">
        <f t="shared" si="194"/>
        <v>0</v>
      </c>
      <c r="G132" s="58">
        <f t="shared" si="165"/>
        <v>0</v>
      </c>
      <c r="H132" s="58" t="str">
        <f t="shared" si="195"/>
        <v/>
      </c>
      <c r="I132" s="58" t="str">
        <f t="shared" si="195"/>
        <v/>
      </c>
      <c r="J132" s="58" t="str">
        <f t="shared" si="195"/>
        <v/>
      </c>
      <c r="K132" s="58" t="str">
        <f t="shared" si="195"/>
        <v/>
      </c>
      <c r="L132" s="58" t="str">
        <f t="shared" si="195"/>
        <v/>
      </c>
      <c r="M132" s="58" t="str">
        <f t="shared" si="195"/>
        <v/>
      </c>
      <c r="N132" s="58" t="str">
        <f t="shared" si="195"/>
        <v/>
      </c>
      <c r="O132" s="58" t="str">
        <f t="shared" si="195"/>
        <v/>
      </c>
      <c r="P132" s="58" t="str">
        <f t="shared" si="195"/>
        <v/>
      </c>
      <c r="Q132" s="58" t="str">
        <f t="shared" si="195"/>
        <v/>
      </c>
      <c r="R132" s="58" t="str">
        <f t="shared" si="196"/>
        <v/>
      </c>
      <c r="S132" s="58" t="str">
        <f t="shared" si="196"/>
        <v/>
      </c>
      <c r="T132" s="58" t="str">
        <f t="shared" si="196"/>
        <v/>
      </c>
      <c r="U132" s="58" t="str">
        <f t="shared" si="196"/>
        <v/>
      </c>
      <c r="V132" s="58" t="str">
        <f t="shared" si="196"/>
        <v/>
      </c>
      <c r="W132" s="58" t="str">
        <f t="shared" si="196"/>
        <v/>
      </c>
      <c r="X132" s="58" t="str">
        <f t="shared" si="196"/>
        <v/>
      </c>
      <c r="Y132" s="58" t="str">
        <f t="shared" si="196"/>
        <v/>
      </c>
      <c r="Z132" s="58" t="str">
        <f t="shared" si="196"/>
        <v/>
      </c>
      <c r="AA132" s="58" t="str">
        <f t="shared" si="196"/>
        <v/>
      </c>
      <c r="AB132" s="68">
        <f t="shared" si="166"/>
        <v>0</v>
      </c>
      <c r="AC132" s="58">
        <f t="shared" ca="1" si="167"/>
        <v>108</v>
      </c>
      <c r="AD132" s="134">
        <f t="shared" ca="1" si="184"/>
        <v>10.771276595744675</v>
      </c>
      <c r="AE132" s="130">
        <f t="shared" ca="1" si="184"/>
        <v>10.771276595744675</v>
      </c>
      <c r="AF132" s="130">
        <f t="shared" ca="1" si="184"/>
        <v>10.771276595744675</v>
      </c>
      <c r="AG132" s="130">
        <f t="shared" ca="1" si="184"/>
        <v>10.771276595744675</v>
      </c>
      <c r="AH132" s="135">
        <f t="shared" ca="1" si="184"/>
        <v>10.771276595744675</v>
      </c>
      <c r="AI132" s="122">
        <f t="shared" si="168"/>
        <v>109.39359438659994</v>
      </c>
      <c r="AJ132" s="16">
        <v>61</v>
      </c>
      <c r="AK132" s="16">
        <f t="shared" si="169"/>
        <v>14</v>
      </c>
      <c r="AL132" s="122">
        <f t="shared" si="170"/>
        <v>156.39359438659994</v>
      </c>
      <c r="AM132" s="122">
        <f t="shared" si="171"/>
        <v>3.0602082390222524E-2</v>
      </c>
      <c r="AN132" s="122">
        <f t="shared" si="172"/>
        <v>2.2714350384789395</v>
      </c>
      <c r="AO132" s="122">
        <f t="shared" si="173"/>
        <v>3.5491172476233639</v>
      </c>
      <c r="AP132" s="122">
        <f t="shared" si="174"/>
        <v>1.0050248981439753</v>
      </c>
      <c r="AQ132" s="122">
        <f t="shared" si="175"/>
        <v>2.0345857854232525</v>
      </c>
      <c r="AR132" s="122">
        <f t="shared" si="176"/>
        <v>1.8198392937980985</v>
      </c>
      <c r="AS132" s="122">
        <f t="shared" si="177"/>
        <v>2.0925758261656844</v>
      </c>
      <c r="AT132" s="122">
        <f t="shared" si="178"/>
        <v>2.4893730194658414</v>
      </c>
      <c r="AU132" s="122">
        <f t="shared" si="179"/>
        <v>3.2151312811226731</v>
      </c>
      <c r="AV132" s="59">
        <f t="shared" ca="1" si="141"/>
        <v>10.771276595744675</v>
      </c>
      <c r="AW132" s="16">
        <f>IF(AND('User Input'!$G$6=1,OR(HOUR(Model!BK132)=8,HOUR(Model!BK132)=9)),10,IF(AND('User Input'!$G$6=2,HOUR(Model!BK132)=6),10,0))</f>
        <v>10</v>
      </c>
      <c r="AX132" s="69">
        <f>IF('User Input'!$G$11=4,(Model!DA132-Model!$DA$4)*50,0)+IF('User Input'!$G$11=3,(Model!CV132-Model!$CV$4)*50,0)+IF('User Input'!$G$11=2,(Model!CW132-Model!$CW$4)*50,0)+IF('User Input'!$G$11=1,(Model!CX132-Model!$CX$4)*-25+(Model!CY132-Model!$CY$4)*-25,0)</f>
        <v>0.77127659574467522</v>
      </c>
      <c r="AY132" s="16">
        <f>IF(AND('User Input'!$G$19=0,Model!BG132="M"),-1000,0)+IF(AND('User Input'!$G$20=0,Model!BG132="T"),-1000,0)+IF(AND('User Input'!$G$21=0,OR(Model!BG132="W",BH132="W")),-1000,0)+IF(AND('User Input'!$G$22=0,OR(Model!BG132="R",BH132="R")),-1000,0)</f>
        <v>0</v>
      </c>
      <c r="AZ132" s="16">
        <f ca="1">IF('User Input'!$G$26="NA",0,OFFSET(Model!BN132,1,'User Input'!$G$26)*50)</f>
        <v>0</v>
      </c>
      <c r="BA132" s="16">
        <f ca="1">IF('User Input'!$G$27="NA",0,OFFSET(Model!BN132,1,'User Input'!$G$27)*50)</f>
        <v>0</v>
      </c>
      <c r="BB132" s="14" t="s">
        <v>751</v>
      </c>
      <c r="BC132" s="14" t="s">
        <v>54</v>
      </c>
      <c r="BD132" s="14">
        <f>VLOOKUP(BB132,Size!$A$1:$D$397,4,TRUE)</f>
        <v>61</v>
      </c>
      <c r="BE132" s="14" t="s">
        <v>974</v>
      </c>
      <c r="BF132" s="14">
        <f t="shared" si="188"/>
        <v>1</v>
      </c>
      <c r="BG132" s="15" t="str">
        <f t="shared" si="189"/>
        <v>R</v>
      </c>
      <c r="BH132" s="15" t="str">
        <f t="shared" si="190"/>
        <v/>
      </c>
      <c r="BI132" s="14" t="s">
        <v>970</v>
      </c>
      <c r="BJ132" s="14">
        <f t="shared" si="191"/>
        <v>5</v>
      </c>
      <c r="BK132" s="123" t="str">
        <f t="shared" si="149"/>
        <v>6:00</v>
      </c>
      <c r="BL132" s="14" t="str">
        <f t="shared" si="150"/>
        <v>9:00</v>
      </c>
      <c r="BM132" s="14" t="s">
        <v>894</v>
      </c>
      <c r="BN132" s="14" t="s">
        <v>752</v>
      </c>
      <c r="BO132" s="16">
        <f t="shared" si="180"/>
        <v>40</v>
      </c>
      <c r="BP132" s="16">
        <f t="shared" si="181"/>
        <v>0</v>
      </c>
      <c r="BQ132" s="58">
        <f t="shared" si="182"/>
        <v>5</v>
      </c>
      <c r="BR132" s="16">
        <f t="shared" si="183"/>
        <v>5</v>
      </c>
      <c r="BS132" s="16">
        <f t="shared" si="151"/>
        <v>45</v>
      </c>
      <c r="BT132" s="16">
        <f t="shared" si="152"/>
        <v>0</v>
      </c>
      <c r="BU132" s="14">
        <v>0</v>
      </c>
      <c r="BV132" s="14">
        <v>0</v>
      </c>
      <c r="BW132" s="14">
        <v>0</v>
      </c>
      <c r="BX132" s="14">
        <v>1</v>
      </c>
      <c r="BY132" s="14">
        <v>0</v>
      </c>
      <c r="BZ132" s="14">
        <v>0</v>
      </c>
      <c r="CA132" s="14">
        <v>0</v>
      </c>
      <c r="CB132" s="14">
        <v>0</v>
      </c>
      <c r="CC132" s="14">
        <v>1</v>
      </c>
      <c r="CD132" s="14">
        <v>0</v>
      </c>
      <c r="CE132" s="14">
        <v>0</v>
      </c>
      <c r="CF132" s="14">
        <v>0</v>
      </c>
      <c r="CG132" s="14">
        <v>0</v>
      </c>
      <c r="CH132" s="14">
        <v>0</v>
      </c>
      <c r="CI132" s="14">
        <v>0</v>
      </c>
      <c r="CJ132" s="14">
        <v>0</v>
      </c>
      <c r="CK132" s="14">
        <v>0</v>
      </c>
      <c r="CL132" s="14">
        <v>0</v>
      </c>
      <c r="CM132" s="14">
        <v>0</v>
      </c>
      <c r="CN132" s="14">
        <v>0</v>
      </c>
      <c r="CO132" s="14">
        <v>0</v>
      </c>
      <c r="CP132" s="14">
        <v>0</v>
      </c>
      <c r="CQ132" s="14">
        <v>0</v>
      </c>
      <c r="CR132" s="17"/>
      <c r="CS132" s="51">
        <v>3.5</v>
      </c>
      <c r="CT132" s="51">
        <v>6.8</v>
      </c>
      <c r="CU132" s="51">
        <v>6.7</v>
      </c>
      <c r="CV132" s="51">
        <v>6.1</v>
      </c>
      <c r="CW132" s="51">
        <v>6.5</v>
      </c>
      <c r="CX132" s="51">
        <v>6.2</v>
      </c>
      <c r="CY132" s="51">
        <v>0.2</v>
      </c>
      <c r="CZ132" s="51">
        <v>6.5</v>
      </c>
      <c r="DA132" s="51">
        <v>6.5</v>
      </c>
    </row>
    <row r="133" spans="1:105" s="16" customFormat="1" x14ac:dyDescent="0.25">
      <c r="A133" s="16">
        <v>127</v>
      </c>
      <c r="B133" s="59">
        <f t="shared" si="153"/>
        <v>5</v>
      </c>
      <c r="C133" s="59" t="str">
        <f t="shared" si="146"/>
        <v/>
      </c>
      <c r="D133" s="66">
        <v>0</v>
      </c>
      <c r="E133" s="65">
        <f t="shared" si="147"/>
        <v>0</v>
      </c>
      <c r="F133" s="58">
        <f t="shared" si="194"/>
        <v>0</v>
      </c>
      <c r="G133" s="58">
        <f t="shared" si="165"/>
        <v>0</v>
      </c>
      <c r="H133" s="58" t="str">
        <f t="shared" si="195"/>
        <v/>
      </c>
      <c r="I133" s="58" t="str">
        <f t="shared" si="195"/>
        <v/>
      </c>
      <c r="J133" s="58" t="str">
        <f t="shared" si="195"/>
        <v/>
      </c>
      <c r="K133" s="58" t="str">
        <f t="shared" si="195"/>
        <v/>
      </c>
      <c r="L133" s="58" t="str">
        <f t="shared" si="195"/>
        <v/>
      </c>
      <c r="M133" s="58" t="str">
        <f t="shared" si="195"/>
        <v/>
      </c>
      <c r="N133" s="58" t="str">
        <f t="shared" si="195"/>
        <v/>
      </c>
      <c r="O133" s="58" t="str">
        <f t="shared" si="195"/>
        <v/>
      </c>
      <c r="P133" s="58" t="str">
        <f t="shared" si="195"/>
        <v/>
      </c>
      <c r="Q133" s="58" t="str">
        <f t="shared" si="195"/>
        <v/>
      </c>
      <c r="R133" s="58" t="str">
        <f t="shared" si="196"/>
        <v/>
      </c>
      <c r="S133" s="58" t="str">
        <f t="shared" si="196"/>
        <v/>
      </c>
      <c r="T133" s="58" t="str">
        <f t="shared" si="196"/>
        <v/>
      </c>
      <c r="U133" s="58" t="str">
        <f t="shared" si="196"/>
        <v/>
      </c>
      <c r="V133" s="58" t="str">
        <f t="shared" si="196"/>
        <v/>
      </c>
      <c r="W133" s="58" t="str">
        <f t="shared" si="196"/>
        <v/>
      </c>
      <c r="X133" s="58" t="str">
        <f t="shared" si="196"/>
        <v/>
      </c>
      <c r="Y133" s="58" t="str">
        <f t="shared" si="196"/>
        <v/>
      </c>
      <c r="Z133" s="58" t="str">
        <f t="shared" si="196"/>
        <v/>
      </c>
      <c r="AA133" s="58" t="str">
        <f t="shared" si="196"/>
        <v/>
      </c>
      <c r="AB133" s="68">
        <f t="shared" si="166"/>
        <v>0</v>
      </c>
      <c r="AC133" s="58">
        <f t="shared" ca="1" si="167"/>
        <v>111</v>
      </c>
      <c r="AD133" s="134">
        <f t="shared" ca="1" si="184"/>
        <v>8.2629812429567675</v>
      </c>
      <c r="AE133" s="130">
        <f t="shared" ca="1" si="184"/>
        <v>7.9394624842279917</v>
      </c>
      <c r="AF133" s="130">
        <f t="shared" ca="1" si="184"/>
        <v>7.8979857202884061</v>
      </c>
      <c r="AG133" s="130">
        <f t="shared" ca="1" si="184"/>
        <v>7.8772473383186119</v>
      </c>
      <c r="AH133" s="135">
        <f t="shared" ca="1" si="184"/>
        <v>7.8606566327427769</v>
      </c>
      <c r="AI133" s="122">
        <f t="shared" si="168"/>
        <v>155.01455409687605</v>
      </c>
      <c r="AJ133" s="16">
        <v>140</v>
      </c>
      <c r="AK133" s="16">
        <f t="shared" si="169"/>
        <v>14</v>
      </c>
      <c r="AL133" s="122">
        <f t="shared" si="170"/>
        <v>281.01455409687605</v>
      </c>
      <c r="AM133" s="122">
        <f t="shared" si="171"/>
        <v>0</v>
      </c>
      <c r="AN133" s="122">
        <f t="shared" si="172"/>
        <v>2.2714350384789395</v>
      </c>
      <c r="AO133" s="122">
        <f t="shared" si="173"/>
        <v>3.5491172476233639</v>
      </c>
      <c r="AP133" s="122">
        <f t="shared" si="174"/>
        <v>6.6752376641014521</v>
      </c>
      <c r="AQ133" s="122">
        <f t="shared" si="175"/>
        <v>4.2388411045721837</v>
      </c>
      <c r="AR133" s="122">
        <f t="shared" si="176"/>
        <v>2.7730307831597969</v>
      </c>
      <c r="AS133" s="122">
        <f t="shared" si="177"/>
        <v>2.0925758261656844</v>
      </c>
      <c r="AT133" s="122">
        <f t="shared" si="178"/>
        <v>3.5872453598913729</v>
      </c>
      <c r="AU133" s="122">
        <f t="shared" si="179"/>
        <v>5.8832163875056525</v>
      </c>
      <c r="AV133" s="59">
        <f t="shared" ca="1" si="141"/>
        <v>8.2712765957446841</v>
      </c>
      <c r="AW133" s="16">
        <f>IF(AND('User Input'!$G$6=1,OR(HOUR(Model!BK133)=8,HOUR(Model!BK133)=9)),10,IF(AND('User Input'!$G$6=2,HOUR(Model!BK133)=6),10,0))</f>
        <v>10</v>
      </c>
      <c r="AX133" s="69">
        <f>IF('User Input'!$G$11=4,(Model!DA133-Model!$DA$4)*50,0)+IF('User Input'!$G$11=3,(Model!CV133-Model!$CV$4)*50,0)+IF('User Input'!$G$11=2,(Model!CW133-Model!$CW$4)*50,0)+IF('User Input'!$G$11=1,(Model!CX133-Model!$CX$4)*-25+(Model!CY133-Model!$CY$4)*-25,0)</f>
        <v>-1.7287234042553159</v>
      </c>
      <c r="AY133" s="16">
        <f>IF(AND('User Input'!$G$19=0,Model!BG133="M"),-1000,0)+IF(AND('User Input'!$G$20=0,Model!BG133="T"),-1000,0)+IF(AND('User Input'!$G$21=0,OR(Model!BG133="W",BH133="W")),-1000,0)+IF(AND('User Input'!$G$22=0,OR(Model!BG133="R",BH133="R")),-1000,0)</f>
        <v>0</v>
      </c>
      <c r="AZ133" s="16">
        <f ca="1">IF('User Input'!$G$26="NA",0,OFFSET(Model!BN133,1,'User Input'!$G$26)*50)</f>
        <v>0</v>
      </c>
      <c r="BA133" s="16">
        <f ca="1">IF('User Input'!$G$27="NA",0,OFFSET(Model!BN133,1,'User Input'!$G$27)*50)</f>
        <v>0</v>
      </c>
      <c r="BB133" s="14" t="s">
        <v>756</v>
      </c>
      <c r="BC133" s="14" t="s">
        <v>57</v>
      </c>
      <c r="BD133" s="14">
        <f>VLOOKUP(BB133,Size!$A$1:$D$397,4,TRUE)</f>
        <v>140</v>
      </c>
      <c r="BE133" s="14" t="s">
        <v>974</v>
      </c>
      <c r="BF133" s="14">
        <f t="shared" si="188"/>
        <v>1</v>
      </c>
      <c r="BG133" s="15" t="str">
        <f t="shared" si="189"/>
        <v>R</v>
      </c>
      <c r="BH133" s="15" t="str">
        <f t="shared" si="190"/>
        <v/>
      </c>
      <c r="BI133" s="14" t="s">
        <v>970</v>
      </c>
      <c r="BJ133" s="14">
        <f t="shared" si="191"/>
        <v>5</v>
      </c>
      <c r="BK133" s="123" t="str">
        <f t="shared" si="149"/>
        <v>6:00</v>
      </c>
      <c r="BL133" s="14" t="str">
        <f t="shared" si="150"/>
        <v>9:00</v>
      </c>
      <c r="BM133" s="14" t="s">
        <v>754</v>
      </c>
      <c r="BN133" s="14" t="s">
        <v>755</v>
      </c>
      <c r="BO133" s="16">
        <f t="shared" si="180"/>
        <v>40</v>
      </c>
      <c r="BP133" s="16">
        <f t="shared" si="181"/>
        <v>0</v>
      </c>
      <c r="BQ133" s="58">
        <f t="shared" si="182"/>
        <v>5</v>
      </c>
      <c r="BR133" s="16">
        <f t="shared" si="183"/>
        <v>5</v>
      </c>
      <c r="BS133" s="16">
        <f t="shared" si="151"/>
        <v>45</v>
      </c>
      <c r="BT133" s="16">
        <f t="shared" si="152"/>
        <v>0</v>
      </c>
      <c r="BU133" s="14">
        <v>0</v>
      </c>
      <c r="BV133" s="14">
        <v>1</v>
      </c>
      <c r="BW133" s="14">
        <v>0</v>
      </c>
      <c r="BX133" s="14">
        <v>1</v>
      </c>
      <c r="BY133" s="14">
        <v>0</v>
      </c>
      <c r="BZ133" s="14">
        <v>0</v>
      </c>
      <c r="CA133" s="14">
        <v>0</v>
      </c>
      <c r="CB133" s="14">
        <v>0</v>
      </c>
      <c r="CC133" s="14">
        <v>1</v>
      </c>
      <c r="CD133" s="14">
        <v>1</v>
      </c>
      <c r="CE133" s="14">
        <v>0</v>
      </c>
      <c r="CF133" s="14">
        <v>0</v>
      </c>
      <c r="CG133" s="14">
        <v>0</v>
      </c>
      <c r="CH133" s="14">
        <v>0</v>
      </c>
      <c r="CI133" s="14">
        <v>0</v>
      </c>
      <c r="CJ133" s="14">
        <v>0</v>
      </c>
      <c r="CK133" s="14">
        <v>0</v>
      </c>
      <c r="CL133" s="14">
        <v>0</v>
      </c>
      <c r="CM133" s="14">
        <v>0</v>
      </c>
      <c r="CN133" s="14">
        <v>0</v>
      </c>
      <c r="CO133" s="14">
        <v>0</v>
      </c>
      <c r="CP133" s="14">
        <v>0</v>
      </c>
      <c r="CQ133" s="14">
        <v>0</v>
      </c>
      <c r="CR133" s="17"/>
      <c r="CS133" s="51">
        <v>3.2</v>
      </c>
      <c r="CT133" s="51">
        <v>6.8</v>
      </c>
      <c r="CU133" s="51">
        <v>6.7</v>
      </c>
      <c r="CV133" s="51">
        <v>6.6</v>
      </c>
      <c r="CW133" s="51">
        <v>6.7</v>
      </c>
      <c r="CX133" s="51">
        <v>6.3</v>
      </c>
      <c r="CY133" s="51">
        <v>0.2</v>
      </c>
      <c r="CZ133" s="51">
        <v>6.6</v>
      </c>
      <c r="DA133" s="51">
        <v>6.7</v>
      </c>
    </row>
    <row r="134" spans="1:105" s="16" customFormat="1" x14ac:dyDescent="0.25">
      <c r="A134" s="16">
        <v>128</v>
      </c>
      <c r="B134" s="59">
        <f t="shared" si="153"/>
        <v>5</v>
      </c>
      <c r="C134" s="59" t="str">
        <f t="shared" si="146"/>
        <v/>
      </c>
      <c r="D134" s="66">
        <v>0</v>
      </c>
      <c r="E134" s="65">
        <f t="shared" si="147"/>
        <v>0</v>
      </c>
      <c r="F134" s="58">
        <f t="shared" si="194"/>
        <v>0</v>
      </c>
      <c r="G134" s="58">
        <f t="shared" si="165"/>
        <v>0</v>
      </c>
      <c r="H134" s="58" t="str">
        <f t="shared" si="195"/>
        <v/>
      </c>
      <c r="I134" s="58" t="str">
        <f t="shared" si="195"/>
        <v/>
      </c>
      <c r="J134" s="58" t="str">
        <f t="shared" si="195"/>
        <v/>
      </c>
      <c r="K134" s="58" t="str">
        <f t="shared" si="195"/>
        <v/>
      </c>
      <c r="L134" s="58" t="str">
        <f t="shared" si="195"/>
        <v/>
      </c>
      <c r="M134" s="58" t="str">
        <f t="shared" si="195"/>
        <v/>
      </c>
      <c r="N134" s="58" t="str">
        <f t="shared" si="195"/>
        <v/>
      </c>
      <c r="O134" s="58" t="str">
        <f t="shared" si="195"/>
        <v/>
      </c>
      <c r="P134" s="58" t="str">
        <f t="shared" si="195"/>
        <v/>
      </c>
      <c r="Q134" s="58" t="str">
        <f t="shared" si="195"/>
        <v/>
      </c>
      <c r="R134" s="58" t="str">
        <f t="shared" si="196"/>
        <v/>
      </c>
      <c r="S134" s="58" t="str">
        <f t="shared" si="196"/>
        <v/>
      </c>
      <c r="T134" s="58" t="str">
        <f t="shared" si="196"/>
        <v/>
      </c>
      <c r="U134" s="58" t="str">
        <f t="shared" si="196"/>
        <v/>
      </c>
      <c r="V134" s="58" t="str">
        <f t="shared" si="196"/>
        <v/>
      </c>
      <c r="W134" s="58" t="str">
        <f t="shared" si="196"/>
        <v/>
      </c>
      <c r="X134" s="58" t="str">
        <f t="shared" si="196"/>
        <v/>
      </c>
      <c r="Y134" s="58" t="str">
        <f t="shared" si="196"/>
        <v/>
      </c>
      <c r="Z134" s="58" t="str">
        <f t="shared" si="196"/>
        <v/>
      </c>
      <c r="AA134" s="58" t="str">
        <f t="shared" si="196"/>
        <v/>
      </c>
      <c r="AB134" s="68">
        <f t="shared" si="166"/>
        <v>0</v>
      </c>
      <c r="AC134" s="58">
        <f t="shared" ca="1" si="167"/>
        <v>4</v>
      </c>
      <c r="AD134" s="134">
        <f t="shared" ca="1" si="184"/>
        <v>170.77127659574467</v>
      </c>
      <c r="AE134" s="130">
        <f t="shared" ca="1" si="184"/>
        <v>170.77127659574467</v>
      </c>
      <c r="AF134" s="130">
        <f t="shared" ca="1" si="184"/>
        <v>170.77127659574467</v>
      </c>
      <c r="AG134" s="130">
        <f t="shared" ca="1" si="184"/>
        <v>170.77127659574467</v>
      </c>
      <c r="AH134" s="135">
        <f t="shared" ca="1" si="184"/>
        <v>170.77127659574467</v>
      </c>
      <c r="AI134" s="122">
        <f t="shared" si="168"/>
        <v>-50</v>
      </c>
      <c r="AJ134" s="16">
        <v>64</v>
      </c>
      <c r="AK134" s="16">
        <f t="shared" si="169"/>
        <v>14</v>
      </c>
      <c r="AL134" s="122">
        <f t="shared" si="170"/>
        <v>0</v>
      </c>
      <c r="AM134" s="122">
        <f t="shared" si="171"/>
        <v>0</v>
      </c>
      <c r="AN134" s="122">
        <f t="shared" si="172"/>
        <v>0</v>
      </c>
      <c r="AO134" s="122">
        <f t="shared" si="173"/>
        <v>0</v>
      </c>
      <c r="AP134" s="122">
        <f t="shared" si="174"/>
        <v>0</v>
      </c>
      <c r="AQ134" s="122">
        <f t="shared" si="175"/>
        <v>0</v>
      </c>
      <c r="AR134" s="122">
        <f t="shared" si="176"/>
        <v>0</v>
      </c>
      <c r="AS134" s="122">
        <f t="shared" si="177"/>
        <v>0</v>
      </c>
      <c r="AT134" s="122">
        <f t="shared" si="178"/>
        <v>0</v>
      </c>
      <c r="AU134" s="122">
        <f t="shared" si="179"/>
        <v>0</v>
      </c>
      <c r="AV134" s="59">
        <f t="shared" ca="1" si="141"/>
        <v>170.77127659574467</v>
      </c>
      <c r="AW134" s="16">
        <f>IF(AND('User Input'!$G$6=1,OR(HOUR(Model!BK134)=8,HOUR(Model!BK134)=9)),10,IF(AND('User Input'!$G$6=2,HOUR(Model!BK134)=6),10,0))</f>
        <v>10</v>
      </c>
      <c r="AX134" s="69">
        <f>IF('User Input'!$G$11=4,(Model!DA134-Model!$DA$4)*50,0)+IF('User Input'!$G$11=3,(Model!CV134-Model!$CV$4)*50,0)+IF('User Input'!$G$11=2,(Model!CW134-Model!$CW$4)*50,0)+IF('User Input'!$G$11=1,(Model!CX134-Model!$CX$4)*-25+(Model!CY134-Model!$CY$4)*-25,0)</f>
        <v>160.77127659574467</v>
      </c>
      <c r="AY134" s="16">
        <f>IF(AND('User Input'!$G$19=0,Model!BG134="M"),-1000,0)+IF(AND('User Input'!$G$20=0,Model!BG134="T"),-1000,0)+IF(AND('User Input'!$G$21=0,OR(Model!BG134="W",BH134="W")),-1000,0)+IF(AND('User Input'!$G$22=0,OR(Model!BG134="R",BH134="R")),-1000,0)</f>
        <v>0</v>
      </c>
      <c r="AZ134" s="16">
        <f ca="1">IF('User Input'!$G$26="NA",0,OFFSET(Model!BN134,1,'User Input'!$G$26)*50)</f>
        <v>0</v>
      </c>
      <c r="BA134" s="16">
        <f ca="1">IF('User Input'!$G$27="NA",0,OFFSET(Model!BN134,1,'User Input'!$G$27)*50)</f>
        <v>0</v>
      </c>
      <c r="BB134" s="14" t="s">
        <v>685</v>
      </c>
      <c r="BC134" s="14" t="s">
        <v>60</v>
      </c>
      <c r="BD134" s="14">
        <f>VLOOKUP(BB134,Size!$A$1:$D$397,4,TRUE)</f>
        <v>64</v>
      </c>
      <c r="BE134" s="14" t="s">
        <v>974</v>
      </c>
      <c r="BF134" s="14">
        <f t="shared" si="188"/>
        <v>1</v>
      </c>
      <c r="BG134" s="15" t="str">
        <f t="shared" si="189"/>
        <v>R</v>
      </c>
      <c r="BH134" s="15" t="str">
        <f t="shared" si="190"/>
        <v/>
      </c>
      <c r="BI134" s="14" t="s">
        <v>970</v>
      </c>
      <c r="BJ134" s="14">
        <f t="shared" si="191"/>
        <v>5</v>
      </c>
      <c r="BK134" s="123" t="str">
        <f t="shared" si="149"/>
        <v>6:00</v>
      </c>
      <c r="BL134" s="14" t="str">
        <f t="shared" si="150"/>
        <v>9:00</v>
      </c>
      <c r="BM134" s="14" t="s">
        <v>686</v>
      </c>
      <c r="BN134" s="14" t="s">
        <v>687</v>
      </c>
      <c r="BO134" s="16">
        <f t="shared" si="180"/>
        <v>40</v>
      </c>
      <c r="BP134" s="16">
        <f t="shared" si="181"/>
        <v>0</v>
      </c>
      <c r="BQ134" s="58">
        <f t="shared" si="182"/>
        <v>5</v>
      </c>
      <c r="BR134" s="16">
        <f t="shared" si="183"/>
        <v>5</v>
      </c>
      <c r="BS134" s="16">
        <f t="shared" si="151"/>
        <v>45</v>
      </c>
      <c r="BT134" s="16">
        <f t="shared" si="152"/>
        <v>0</v>
      </c>
      <c r="BU134" s="14">
        <v>0</v>
      </c>
      <c r="BV134" s="14">
        <v>1</v>
      </c>
      <c r="BW134" s="14">
        <v>0</v>
      </c>
      <c r="BX134" s="14">
        <v>0</v>
      </c>
      <c r="BY134" s="14">
        <v>0</v>
      </c>
      <c r="BZ134" s="14">
        <v>0</v>
      </c>
      <c r="CA134" s="14">
        <v>0</v>
      </c>
      <c r="CB134" s="14">
        <v>0</v>
      </c>
      <c r="CC134" s="14">
        <v>1</v>
      </c>
      <c r="CD134" s="14">
        <v>0</v>
      </c>
      <c r="CE134" s="14">
        <v>0</v>
      </c>
      <c r="CF134" s="14">
        <v>0</v>
      </c>
      <c r="CG134" s="14">
        <v>0</v>
      </c>
      <c r="CH134" s="14">
        <v>0</v>
      </c>
      <c r="CI134" s="14">
        <v>0</v>
      </c>
      <c r="CJ134" s="14">
        <v>0</v>
      </c>
      <c r="CK134" s="14">
        <v>0</v>
      </c>
      <c r="CL134" s="14">
        <v>0</v>
      </c>
      <c r="CM134" s="14">
        <v>0</v>
      </c>
      <c r="CN134" s="14">
        <v>0</v>
      </c>
      <c r="CO134" s="14">
        <v>0</v>
      </c>
      <c r="CP134" s="14">
        <v>0</v>
      </c>
      <c r="CQ134" s="14">
        <v>0</v>
      </c>
      <c r="CS134" s="50"/>
      <c r="CT134" s="50"/>
      <c r="CU134" s="50"/>
      <c r="CV134" s="50"/>
      <c r="CW134" s="50"/>
      <c r="CX134" s="50"/>
      <c r="CY134" s="50"/>
      <c r="CZ134" s="50"/>
      <c r="DA134" s="50"/>
    </row>
    <row r="135" spans="1:105" s="16" customFormat="1" x14ac:dyDescent="0.25">
      <c r="A135" s="16">
        <v>129</v>
      </c>
      <c r="B135" s="59">
        <f t="shared" si="153"/>
        <v>5</v>
      </c>
      <c r="C135" s="59" t="str">
        <f t="shared" si="146"/>
        <v/>
      </c>
      <c r="D135" s="66">
        <v>0</v>
      </c>
      <c r="E135" s="65">
        <f t="shared" si="147"/>
        <v>0</v>
      </c>
      <c r="F135" s="58">
        <f t="shared" si="194"/>
        <v>0</v>
      </c>
      <c r="G135" s="58">
        <f t="shared" ref="G135:G154" si="197">IF(AND(BH135&lt;&gt;"",F135&gt;0),F135+5,0)</f>
        <v>0</v>
      </c>
      <c r="H135" s="58" t="str">
        <f t="shared" si="195"/>
        <v/>
      </c>
      <c r="I135" s="58" t="str">
        <f t="shared" si="195"/>
        <v/>
      </c>
      <c r="J135" s="58" t="str">
        <f t="shared" si="195"/>
        <v/>
      </c>
      <c r="K135" s="58" t="str">
        <f t="shared" si="195"/>
        <v/>
      </c>
      <c r="L135" s="58" t="str">
        <f t="shared" si="195"/>
        <v/>
      </c>
      <c r="M135" s="58" t="str">
        <f t="shared" si="195"/>
        <v/>
      </c>
      <c r="N135" s="58" t="str">
        <f t="shared" si="195"/>
        <v/>
      </c>
      <c r="O135" s="58" t="str">
        <f t="shared" si="195"/>
        <v/>
      </c>
      <c r="P135" s="58" t="str">
        <f t="shared" si="195"/>
        <v/>
      </c>
      <c r="Q135" s="58" t="str">
        <f t="shared" si="195"/>
        <v/>
      </c>
      <c r="R135" s="58" t="str">
        <f t="shared" si="196"/>
        <v/>
      </c>
      <c r="S135" s="58" t="str">
        <f t="shared" si="196"/>
        <v/>
      </c>
      <c r="T135" s="58" t="str">
        <f t="shared" si="196"/>
        <v/>
      </c>
      <c r="U135" s="58" t="str">
        <f t="shared" si="196"/>
        <v/>
      </c>
      <c r="V135" s="58" t="str">
        <f t="shared" si="196"/>
        <v/>
      </c>
      <c r="W135" s="58" t="str">
        <f t="shared" si="196"/>
        <v/>
      </c>
      <c r="X135" s="58" t="str">
        <f t="shared" si="196"/>
        <v/>
      </c>
      <c r="Y135" s="58" t="str">
        <f t="shared" si="196"/>
        <v/>
      </c>
      <c r="Z135" s="58" t="str">
        <f t="shared" si="196"/>
        <v/>
      </c>
      <c r="AA135" s="58" t="str">
        <f t="shared" si="196"/>
        <v/>
      </c>
      <c r="AB135" s="68">
        <f t="shared" ref="AB135:AB154" si="198">IF(D135=1,AV135,0)</f>
        <v>0</v>
      </c>
      <c r="AC135" s="58">
        <f t="shared" ref="AC135:AC154" ca="1" si="199">RANK(AV135,$AV$7:$AV$154)</f>
        <v>4</v>
      </c>
      <c r="AD135" s="134">
        <f t="shared" ca="1" si="184"/>
        <v>170.77127659574467</v>
      </c>
      <c r="AE135" s="130">
        <f t="shared" ca="1" si="184"/>
        <v>170.77127659574467</v>
      </c>
      <c r="AF135" s="130">
        <f t="shared" ca="1" si="184"/>
        <v>170.77127659574467</v>
      </c>
      <c r="AG135" s="130">
        <f t="shared" ca="1" si="184"/>
        <v>170.77127659574467</v>
      </c>
      <c r="AH135" s="135">
        <f t="shared" ca="1" si="184"/>
        <v>170.77127659574467</v>
      </c>
      <c r="AI135" s="122">
        <f t="shared" ref="AI135:AI154" si="200">AL135+AK135-AJ135</f>
        <v>-55</v>
      </c>
      <c r="AJ135" s="16">
        <v>69</v>
      </c>
      <c r="AK135" s="16">
        <f t="shared" ref="AK135:AK154" si="201">(IF(HOUR(BK135)=1,3.6,IF(OR(HOUR(BK135)=10,HOUR(BK135)=3),3,IF(HOUR(BK135)=6,2,1)))^3-1)*2</f>
        <v>14</v>
      </c>
      <c r="AL135" s="122">
        <f t="shared" ref="AL135:AL154" si="202">AN135+AO135+3*AM135+3*AP135+5*AR135+5*AT135+10*AS135+20*AQ135+20*AU135</f>
        <v>0</v>
      </c>
      <c r="AM135" s="122">
        <f t="shared" ref="AM135:AM154" si="203">IF(ISBLANK(CS135),0,IF((CS135-CS$4)&lt;0,0,((CS135-CS$4)*10)^2*0.1))</f>
        <v>0</v>
      </c>
      <c r="AN135" s="122">
        <f t="shared" ref="AN135:AN154" si="204">IF(ISBLANK(CT135),0,IF((CT135-CT$4)&lt;0,0,((CT135-CT$4)*10)^2*0.1))</f>
        <v>0</v>
      </c>
      <c r="AO135" s="122">
        <f t="shared" ref="AO135:AO154" si="205">IF(ISBLANK(CU135),0,IF((CU135-CU$4)&lt;0,0,((CU135-CU$4)*10)^2*0.1))</f>
        <v>0</v>
      </c>
      <c r="AP135" s="122">
        <f t="shared" ref="AP135:AP154" si="206">IF(ISBLANK(CV135),0,IF((CV135-CV$4)&lt;0,0,((CV135-CV$4)*10)^2*0.1))</f>
        <v>0</v>
      </c>
      <c r="AQ135" s="122">
        <f t="shared" ref="AQ135:AQ154" si="207">IF(ISBLANK(CW135),0,IF((CW135-CW$4)&lt;0,0,((CW135-CW$4)*10)^2*0.1))</f>
        <v>0</v>
      </c>
      <c r="AR135" s="122">
        <f t="shared" ref="AR135:AR154" si="208">IF(ISBLANK(CX135),0,IF((CX135-CX$4)&lt;0,0,((CX135-CX$4)*10)^2*0.1))</f>
        <v>0</v>
      </c>
      <c r="AS135" s="122">
        <f t="shared" ref="AS135:AS154" si="209">IF(ISBLANK(CY135),0,IF((CY$4-CY135)&lt;0,0,((CY$4-CY135)*10)^2*0.1))</f>
        <v>0</v>
      </c>
      <c r="AT135" s="122">
        <f t="shared" ref="AT135:AT154" si="210">IF(ISBLANK(CZ135),0,IF((CZ135-CZ$4)&lt;0,0,((CZ135-CZ$4)*10)^2*0.1))</f>
        <v>0</v>
      </c>
      <c r="AU135" s="122">
        <f t="shared" ref="AU135:AU154" si="211">IF(ISBLANK(DA135),0,IF((DA135-DA$4)&lt;0,0,((DA135-DA$4)*10)^2*0.1))</f>
        <v>0</v>
      </c>
      <c r="AV135" s="59">
        <f t="shared" ref="AV135:AV154" ca="1" si="212">SUM(AW135:BA135)</f>
        <v>170.77127659574467</v>
      </c>
      <c r="AW135" s="16">
        <f>IF(AND('User Input'!$G$6=1,OR(HOUR(Model!BK135)=8,HOUR(Model!BK135)=9)),10,IF(AND('User Input'!$G$6=2,HOUR(Model!BK135)=6),10,0))</f>
        <v>10</v>
      </c>
      <c r="AX135" s="69">
        <f>IF('User Input'!$G$11=4,(Model!DA135-Model!$DA$4)*50,0)+IF('User Input'!$G$11=3,(Model!CV135-Model!$CV$4)*50,0)+IF('User Input'!$G$11=2,(Model!CW135-Model!$CW$4)*50,0)+IF('User Input'!$G$11=1,(Model!CX135-Model!$CX$4)*-25+(Model!CY135-Model!$CY$4)*-25,0)</f>
        <v>160.77127659574467</v>
      </c>
      <c r="AY135" s="16">
        <f>IF(AND('User Input'!$G$19=0,Model!BG135="M"),-1000,0)+IF(AND('User Input'!$G$20=0,Model!BG135="T"),-1000,0)+IF(AND('User Input'!$G$21=0,OR(Model!BG135="W",BH135="W")),-1000,0)+IF(AND('User Input'!$G$22=0,OR(Model!BG135="R",BH135="R")),-1000,0)</f>
        <v>0</v>
      </c>
      <c r="AZ135" s="16">
        <f ca="1">IF('User Input'!$G$26="NA",0,OFFSET(Model!BN135,1,'User Input'!$G$26)*50)</f>
        <v>0</v>
      </c>
      <c r="BA135" s="16">
        <f ca="1">IF('User Input'!$G$27="NA",0,OFFSET(Model!BN135,1,'User Input'!$G$27)*50)</f>
        <v>0</v>
      </c>
      <c r="BB135" s="14" t="s">
        <v>690</v>
      </c>
      <c r="BC135" s="14" t="s">
        <v>64</v>
      </c>
      <c r="BD135" s="14">
        <f>VLOOKUP(BB135,Size!$A$1:$D$397,4,TRUE)</f>
        <v>69</v>
      </c>
      <c r="BE135" s="14" t="s">
        <v>974</v>
      </c>
      <c r="BF135" s="14">
        <f t="shared" si="188"/>
        <v>1</v>
      </c>
      <c r="BG135" s="15" t="str">
        <f t="shared" si="189"/>
        <v>R</v>
      </c>
      <c r="BH135" s="15" t="str">
        <f t="shared" si="190"/>
        <v/>
      </c>
      <c r="BI135" s="14" t="s">
        <v>970</v>
      </c>
      <c r="BJ135" s="14">
        <f t="shared" si="191"/>
        <v>5</v>
      </c>
      <c r="BK135" s="123" t="str">
        <f t="shared" si="149"/>
        <v>6:00</v>
      </c>
      <c r="BL135" s="14" t="str">
        <f t="shared" si="150"/>
        <v>9:00</v>
      </c>
      <c r="BM135" s="14" t="s">
        <v>691</v>
      </c>
      <c r="BN135" s="14" t="s">
        <v>692</v>
      </c>
      <c r="BO135" s="16">
        <f t="shared" ref="BO135:BO154" si="213">IF(BG135="M",10,IF(BG135="T",20,IF(BG135="W",30,IF(BG135="R",40,0))))</f>
        <v>40</v>
      </c>
      <c r="BP135" s="16">
        <f t="shared" ref="BP135:BP154" si="214">IF(BH135="M",10,IF(BH135="T",20,IF(BH135="W",30,IF(BH135="R",40,0))))</f>
        <v>0</v>
      </c>
      <c r="BQ135" s="58">
        <f t="shared" ref="BQ135:BQ154" si="215">IF(HOUR(BK135)=9,1,IF(HOUR(BK135)=10,2,IF(HOUR(BK135)=1,3,IF(HOUR(BK135)=3,4,5))))</f>
        <v>5</v>
      </c>
      <c r="BR135" s="16">
        <f t="shared" ref="BR135:BR154" si="216">IF(HOUR(BL135)=10,1,IF(HOUR(BL135)=11,2,IF(HOUR(BL135)=2,3,IF(HOUR(BL135)=4,4,5))))</f>
        <v>5</v>
      </c>
      <c r="BS135" s="16">
        <f t="shared" si="151"/>
        <v>45</v>
      </c>
      <c r="BT135" s="16">
        <f t="shared" si="152"/>
        <v>0</v>
      </c>
      <c r="BU135" s="14">
        <v>0</v>
      </c>
      <c r="BV135" s="14">
        <v>0</v>
      </c>
      <c r="BW135" s="14">
        <v>0</v>
      </c>
      <c r="BX135" s="14">
        <v>1</v>
      </c>
      <c r="BY135" s="14">
        <v>0</v>
      </c>
      <c r="BZ135" s="14">
        <v>0</v>
      </c>
      <c r="CA135" s="14">
        <v>0</v>
      </c>
      <c r="CB135" s="14">
        <v>0</v>
      </c>
      <c r="CC135" s="14">
        <v>1</v>
      </c>
      <c r="CD135" s="14">
        <v>1</v>
      </c>
      <c r="CE135" s="14">
        <v>0</v>
      </c>
      <c r="CF135" s="14">
        <v>0</v>
      </c>
      <c r="CG135" s="14">
        <v>0</v>
      </c>
      <c r="CH135" s="14">
        <v>0</v>
      </c>
      <c r="CI135" s="14">
        <v>0</v>
      </c>
      <c r="CJ135" s="14">
        <v>0</v>
      </c>
      <c r="CK135" s="14">
        <v>0</v>
      </c>
      <c r="CL135" s="14">
        <v>0</v>
      </c>
      <c r="CM135" s="14">
        <v>0</v>
      </c>
      <c r="CN135" s="14">
        <v>0</v>
      </c>
      <c r="CO135" s="14">
        <v>0</v>
      </c>
      <c r="CP135" s="14">
        <v>0</v>
      </c>
      <c r="CQ135" s="14">
        <v>0</v>
      </c>
      <c r="CS135" s="50"/>
      <c r="CT135" s="50"/>
      <c r="CU135" s="50"/>
      <c r="CV135" s="50"/>
      <c r="CW135" s="50"/>
      <c r="CX135" s="50"/>
      <c r="CY135" s="50"/>
      <c r="CZ135" s="50"/>
      <c r="DA135" s="50"/>
    </row>
    <row r="136" spans="1:105" s="16" customFormat="1" x14ac:dyDescent="0.25">
      <c r="A136" s="16">
        <v>130</v>
      </c>
      <c r="B136" s="59">
        <f t="shared" si="153"/>
        <v>5</v>
      </c>
      <c r="C136" s="59" t="str">
        <f t="shared" ref="C136:C154" si="217">IF(E136&gt;=1,D136,"")</f>
        <v/>
      </c>
      <c r="D136" s="66">
        <v>0</v>
      </c>
      <c r="E136" s="65">
        <f t="shared" ref="E136:E155" si="218">IF(D136&gt;=1,1,0)</f>
        <v>0</v>
      </c>
      <c r="F136" s="58">
        <f t="shared" si="194"/>
        <v>0</v>
      </c>
      <c r="G136" s="58">
        <f t="shared" si="197"/>
        <v>0</v>
      </c>
      <c r="H136" s="58" t="str">
        <f t="shared" si="195"/>
        <v/>
      </c>
      <c r="I136" s="58" t="str">
        <f t="shared" si="195"/>
        <v/>
      </c>
      <c r="J136" s="58" t="str">
        <f t="shared" si="195"/>
        <v/>
      </c>
      <c r="K136" s="58" t="str">
        <f t="shared" si="195"/>
        <v/>
      </c>
      <c r="L136" s="58" t="str">
        <f t="shared" si="195"/>
        <v/>
      </c>
      <c r="M136" s="58" t="str">
        <f t="shared" si="195"/>
        <v/>
      </c>
      <c r="N136" s="58" t="str">
        <f t="shared" si="195"/>
        <v/>
      </c>
      <c r="O136" s="58" t="str">
        <f t="shared" si="195"/>
        <v/>
      </c>
      <c r="P136" s="58" t="str">
        <f t="shared" si="195"/>
        <v/>
      </c>
      <c r="Q136" s="58" t="str">
        <f t="shared" si="195"/>
        <v/>
      </c>
      <c r="R136" s="58" t="str">
        <f t="shared" si="196"/>
        <v/>
      </c>
      <c r="S136" s="58" t="str">
        <f t="shared" si="196"/>
        <v/>
      </c>
      <c r="T136" s="58" t="str">
        <f t="shared" si="196"/>
        <v/>
      </c>
      <c r="U136" s="58" t="str">
        <f t="shared" si="196"/>
        <v/>
      </c>
      <c r="V136" s="58" t="str">
        <f t="shared" si="196"/>
        <v/>
      </c>
      <c r="W136" s="58" t="str">
        <f t="shared" si="196"/>
        <v/>
      </c>
      <c r="X136" s="58" t="str">
        <f t="shared" si="196"/>
        <v/>
      </c>
      <c r="Y136" s="58" t="str">
        <f t="shared" si="196"/>
        <v/>
      </c>
      <c r="Z136" s="58" t="str">
        <f t="shared" si="196"/>
        <v/>
      </c>
      <c r="AA136" s="58" t="str">
        <f t="shared" si="196"/>
        <v/>
      </c>
      <c r="AB136" s="68">
        <f t="shared" si="198"/>
        <v>0</v>
      </c>
      <c r="AC136" s="58">
        <f t="shared" ca="1" si="199"/>
        <v>91</v>
      </c>
      <c r="AD136" s="134">
        <f t="shared" ref="AD136:AH154" ca="1" si="219">IF($AV136&gt;0,$AV136*IF($AI136&lt;150,1,IF($AI136&gt;250,AD$155,1-(1-AD$155)*($AI136-150)/100)),((1-IF($AI136&lt;150,1,IF($AI136&gt;250,AD$155,1-(1-AD$155)*($AI136-150)/100)))*$AV136)+$AV136)</f>
        <v>20.771276595744681</v>
      </c>
      <c r="AE136" s="130">
        <f t="shared" ca="1" si="219"/>
        <v>20.771276595744681</v>
      </c>
      <c r="AF136" s="130">
        <f t="shared" ca="1" si="219"/>
        <v>20.771276595744681</v>
      </c>
      <c r="AG136" s="130">
        <f t="shared" ca="1" si="219"/>
        <v>20.771276595744681</v>
      </c>
      <c r="AH136" s="135">
        <f t="shared" ca="1" si="219"/>
        <v>20.771276595744681</v>
      </c>
      <c r="AI136" s="122">
        <f t="shared" si="200"/>
        <v>-49.939825712992288</v>
      </c>
      <c r="AJ136" s="16">
        <v>67</v>
      </c>
      <c r="AK136" s="16">
        <f t="shared" si="201"/>
        <v>14</v>
      </c>
      <c r="AL136" s="122">
        <f t="shared" si="202"/>
        <v>3.0601742870077073</v>
      </c>
      <c r="AM136" s="122">
        <f t="shared" si="203"/>
        <v>3.0602082390222524E-2</v>
      </c>
      <c r="AN136" s="122">
        <f t="shared" si="204"/>
        <v>0</v>
      </c>
      <c r="AO136" s="122">
        <f t="shared" si="205"/>
        <v>0</v>
      </c>
      <c r="AP136" s="122">
        <f t="shared" si="206"/>
        <v>0</v>
      </c>
      <c r="AQ136" s="122">
        <f t="shared" si="207"/>
        <v>0</v>
      </c>
      <c r="AR136" s="122">
        <f t="shared" si="208"/>
        <v>0</v>
      </c>
      <c r="AS136" s="122">
        <f t="shared" si="209"/>
        <v>0.24789497510185537</v>
      </c>
      <c r="AT136" s="122">
        <f t="shared" si="210"/>
        <v>9.7883657763697174E-2</v>
      </c>
      <c r="AU136" s="122">
        <f t="shared" si="211"/>
        <v>0</v>
      </c>
      <c r="AV136" s="59">
        <f t="shared" ca="1" si="212"/>
        <v>20.771276595744681</v>
      </c>
      <c r="AW136" s="16">
        <f>IF(AND('User Input'!$G$6=1,OR(HOUR(Model!BK136)=8,HOUR(Model!BK136)=9)),10,IF(AND('User Input'!$G$6=2,HOUR(Model!BK136)=6),10,0))</f>
        <v>10</v>
      </c>
      <c r="AX136" s="69">
        <f>IF('User Input'!$G$11=4,(Model!DA136-Model!$DA$4)*50,0)+IF('User Input'!$G$11=3,(Model!CV136-Model!$CV$4)*50,0)+IF('User Input'!$G$11=2,(Model!CW136-Model!$CW$4)*50,0)+IF('User Input'!$G$11=1,(Model!CX136-Model!$CX$4)*-25+(Model!CY136-Model!$CY$4)*-25,0)</f>
        <v>10.771276595744681</v>
      </c>
      <c r="AY136" s="16">
        <f>IF(AND('User Input'!$G$19=0,Model!BG136="M"),-1000,0)+IF(AND('User Input'!$G$20=0,Model!BG136="T"),-1000,0)+IF(AND('User Input'!$G$21=0,OR(Model!BG136="W",BH136="W")),-1000,0)+IF(AND('User Input'!$G$22=0,OR(Model!BG136="R",BH136="R")),-1000,0)</f>
        <v>0</v>
      </c>
      <c r="AZ136" s="16">
        <f ca="1">IF('User Input'!$G$26="NA",0,OFFSET(Model!BN136,1,'User Input'!$G$26)*50)</f>
        <v>0</v>
      </c>
      <c r="BA136" s="16">
        <f ca="1">IF('User Input'!$G$27="NA",0,OFFSET(Model!BN136,1,'User Input'!$G$27)*50)</f>
        <v>0</v>
      </c>
      <c r="BB136" s="14" t="s">
        <v>742</v>
      </c>
      <c r="BC136" s="14" t="s">
        <v>68</v>
      </c>
      <c r="BD136" s="14">
        <f>VLOOKUP(BB136,Size!$A$1:$D$397,4,TRUE)</f>
        <v>67</v>
      </c>
      <c r="BE136" s="14" t="s">
        <v>974</v>
      </c>
      <c r="BF136" s="14">
        <f t="shared" si="188"/>
        <v>1</v>
      </c>
      <c r="BG136" s="15" t="str">
        <f t="shared" si="189"/>
        <v>R</v>
      </c>
      <c r="BH136" s="15" t="str">
        <f t="shared" si="190"/>
        <v/>
      </c>
      <c r="BI136" s="14" t="s">
        <v>970</v>
      </c>
      <c r="BJ136" s="14">
        <f t="shared" si="191"/>
        <v>5</v>
      </c>
      <c r="BK136" s="123" t="str">
        <f t="shared" ref="BK136:BK154" si="220">LEFT(BI136,BJ136-1)</f>
        <v>6:00</v>
      </c>
      <c r="BL136" s="14" t="str">
        <f t="shared" ref="BL136:BL154" si="221">RIGHT(BI136,LEN(BI136)-BJ136)</f>
        <v>9:00</v>
      </c>
      <c r="BM136" s="14" t="s">
        <v>743</v>
      </c>
      <c r="BN136" s="14" t="s">
        <v>744</v>
      </c>
      <c r="BO136" s="16">
        <f t="shared" si="213"/>
        <v>40</v>
      </c>
      <c r="BP136" s="16">
        <f t="shared" si="214"/>
        <v>0</v>
      </c>
      <c r="BQ136" s="58">
        <f t="shared" si="215"/>
        <v>5</v>
      </c>
      <c r="BR136" s="16">
        <f t="shared" si="216"/>
        <v>5</v>
      </c>
      <c r="BS136" s="16">
        <f t="shared" ref="BS136:BS154" si="222">BO136+BQ136</f>
        <v>45</v>
      </c>
      <c r="BT136" s="16">
        <f t="shared" ref="BT136:BT154" si="223">IF(BP136&gt;0,BP136+BQ136,IF(BQ136=5,0,BO136+BR136))</f>
        <v>0</v>
      </c>
      <c r="BU136" s="14">
        <v>0</v>
      </c>
      <c r="BV136" s="14">
        <v>1</v>
      </c>
      <c r="BW136" s="14">
        <v>0</v>
      </c>
      <c r="BX136" s="14">
        <v>1</v>
      </c>
      <c r="BY136" s="14">
        <v>0</v>
      </c>
      <c r="BZ136" s="14">
        <v>0</v>
      </c>
      <c r="CA136" s="14">
        <v>0</v>
      </c>
      <c r="CB136" s="14">
        <v>0</v>
      </c>
      <c r="CC136" s="14">
        <v>1</v>
      </c>
      <c r="CD136" s="14">
        <v>0</v>
      </c>
      <c r="CE136" s="14">
        <v>0</v>
      </c>
      <c r="CF136" s="14">
        <v>0</v>
      </c>
      <c r="CG136" s="14">
        <v>1</v>
      </c>
      <c r="CH136" s="14">
        <v>0</v>
      </c>
      <c r="CI136" s="14">
        <v>0</v>
      </c>
      <c r="CJ136" s="14">
        <v>0</v>
      </c>
      <c r="CK136" s="14">
        <v>0</v>
      </c>
      <c r="CL136" s="14">
        <v>0</v>
      </c>
      <c r="CM136" s="14">
        <v>0</v>
      </c>
      <c r="CN136" s="14">
        <v>0</v>
      </c>
      <c r="CO136" s="14">
        <v>0</v>
      </c>
      <c r="CP136" s="14">
        <v>0</v>
      </c>
      <c r="CQ136" s="14">
        <v>0</v>
      </c>
      <c r="CR136" s="17"/>
      <c r="CS136" s="51">
        <v>3.5</v>
      </c>
      <c r="CT136" s="51">
        <v>6.2</v>
      </c>
      <c r="CU136" s="51">
        <v>5.8</v>
      </c>
      <c r="CV136" s="51">
        <v>5.5</v>
      </c>
      <c r="CW136" s="51">
        <v>5.8</v>
      </c>
      <c r="CX136" s="51">
        <v>5.5</v>
      </c>
      <c r="CY136" s="51">
        <v>0.5</v>
      </c>
      <c r="CZ136" s="51">
        <v>6.1</v>
      </c>
      <c r="DA136" s="51">
        <v>5.7</v>
      </c>
    </row>
    <row r="137" spans="1:105" s="16" customFormat="1" x14ac:dyDescent="0.25">
      <c r="A137" s="16">
        <v>131</v>
      </c>
      <c r="B137" s="59">
        <f t="shared" si="153"/>
        <v>5</v>
      </c>
      <c r="C137" s="59" t="str">
        <f t="shared" si="217"/>
        <v/>
      </c>
      <c r="D137" s="66">
        <v>0</v>
      </c>
      <c r="E137" s="65">
        <f t="shared" si="218"/>
        <v>0</v>
      </c>
      <c r="F137" s="58">
        <f t="shared" si="194"/>
        <v>0</v>
      </c>
      <c r="G137" s="58">
        <f t="shared" si="197"/>
        <v>0</v>
      </c>
      <c r="H137" s="58" t="str">
        <f t="shared" ref="H137:Q146" si="224">IF(OR($F137=H$6,$G137=H$6),$BB137,"")</f>
        <v/>
      </c>
      <c r="I137" s="58" t="str">
        <f t="shared" si="224"/>
        <v/>
      </c>
      <c r="J137" s="58" t="str">
        <f t="shared" si="224"/>
        <v/>
      </c>
      <c r="K137" s="58" t="str">
        <f t="shared" si="224"/>
        <v/>
      </c>
      <c r="L137" s="58" t="str">
        <f t="shared" si="224"/>
        <v/>
      </c>
      <c r="M137" s="58" t="str">
        <f t="shared" si="224"/>
        <v/>
      </c>
      <c r="N137" s="58" t="str">
        <f t="shared" si="224"/>
        <v/>
      </c>
      <c r="O137" s="58" t="str">
        <f t="shared" si="224"/>
        <v/>
      </c>
      <c r="P137" s="58" t="str">
        <f t="shared" si="224"/>
        <v/>
      </c>
      <c r="Q137" s="58" t="str">
        <f t="shared" si="224"/>
        <v/>
      </c>
      <c r="R137" s="58" t="str">
        <f t="shared" ref="R137:AA146" si="225">IF(OR($F137=R$6,$G137=R$6),$BB137,"")</f>
        <v/>
      </c>
      <c r="S137" s="58" t="str">
        <f t="shared" si="225"/>
        <v/>
      </c>
      <c r="T137" s="58" t="str">
        <f t="shared" si="225"/>
        <v/>
      </c>
      <c r="U137" s="58" t="str">
        <f t="shared" si="225"/>
        <v/>
      </c>
      <c r="V137" s="58" t="str">
        <f t="shared" si="225"/>
        <v/>
      </c>
      <c r="W137" s="58" t="str">
        <f t="shared" si="225"/>
        <v/>
      </c>
      <c r="X137" s="58" t="str">
        <f t="shared" si="225"/>
        <v/>
      </c>
      <c r="Y137" s="58" t="str">
        <f t="shared" si="225"/>
        <v/>
      </c>
      <c r="Z137" s="58" t="str">
        <f t="shared" si="225"/>
        <v/>
      </c>
      <c r="AA137" s="58" t="str">
        <f t="shared" si="225"/>
        <v/>
      </c>
      <c r="AB137" s="68">
        <f t="shared" si="198"/>
        <v>0</v>
      </c>
      <c r="AC137" s="58">
        <f t="shared" ca="1" si="199"/>
        <v>113</v>
      </c>
      <c r="AD137" s="134">
        <f t="shared" ca="1" si="219"/>
        <v>3.2712765957446814</v>
      </c>
      <c r="AE137" s="130">
        <f t="shared" ca="1" si="219"/>
        <v>3.2712765957446814</v>
      </c>
      <c r="AF137" s="130">
        <f t="shared" ca="1" si="219"/>
        <v>3.2712765957446814</v>
      </c>
      <c r="AG137" s="130">
        <f t="shared" ca="1" si="219"/>
        <v>3.2712765957446814</v>
      </c>
      <c r="AH137" s="135">
        <f t="shared" ca="1" si="219"/>
        <v>3.2712765957446814</v>
      </c>
      <c r="AI137" s="122">
        <f t="shared" si="200"/>
        <v>-34.053440470801334</v>
      </c>
      <c r="AJ137" s="16">
        <v>66</v>
      </c>
      <c r="AK137" s="16">
        <f t="shared" si="201"/>
        <v>14</v>
      </c>
      <c r="AL137" s="122">
        <f t="shared" si="202"/>
        <v>17.946559529198669</v>
      </c>
      <c r="AM137" s="122">
        <f t="shared" si="203"/>
        <v>3.0602082390222524E-2</v>
      </c>
      <c r="AN137" s="122">
        <f t="shared" si="204"/>
        <v>5.8669081032140392E-2</v>
      </c>
      <c r="AO137" s="122">
        <f t="shared" si="205"/>
        <v>9.1670439112721491E-2</v>
      </c>
      <c r="AP137" s="122">
        <f t="shared" si="206"/>
        <v>1.0050248981439753</v>
      </c>
      <c r="AQ137" s="122">
        <f t="shared" si="207"/>
        <v>0.22820280669985935</v>
      </c>
      <c r="AR137" s="122">
        <f t="shared" si="208"/>
        <v>0.51345631507469347</v>
      </c>
      <c r="AS137" s="122">
        <f t="shared" si="209"/>
        <v>0</v>
      </c>
      <c r="AT137" s="122">
        <f t="shared" si="210"/>
        <v>0.39575599818923446</v>
      </c>
      <c r="AU137" s="122">
        <f t="shared" si="211"/>
        <v>0.27896106835671935</v>
      </c>
      <c r="AV137" s="59">
        <f t="shared" ca="1" si="212"/>
        <v>3.2712765957446814</v>
      </c>
      <c r="AW137" s="16">
        <f>IF(AND('User Input'!$G$6=1,OR(HOUR(Model!BK137)=8,HOUR(Model!BK137)=9)),10,IF(AND('User Input'!$G$6=2,HOUR(Model!BK137)=6),10,0))</f>
        <v>10</v>
      </c>
      <c r="AX137" s="69">
        <f>IF('User Input'!$G$11=4,(Model!DA137-Model!$DA$4)*50,0)+IF('User Input'!$G$11=3,(Model!CV137-Model!$CV$4)*50,0)+IF('User Input'!$G$11=2,(Model!CW137-Model!$CW$4)*50,0)+IF('User Input'!$G$11=1,(Model!CX137-Model!$CX$4)*-25+(Model!CY137-Model!$CY$4)*-25,0)</f>
        <v>-6.7287234042553186</v>
      </c>
      <c r="AY137" s="16">
        <f>IF(AND('User Input'!$G$19=0,Model!BG137="M"),-1000,0)+IF(AND('User Input'!$G$20=0,Model!BG137="T"),-1000,0)+IF(AND('User Input'!$G$21=0,OR(Model!BG137="W",BH137="W")),-1000,0)+IF(AND('User Input'!$G$22=0,OR(Model!BG137="R",BH137="R")),-1000,0)</f>
        <v>0</v>
      </c>
      <c r="AZ137" s="16">
        <f ca="1">IF('User Input'!$G$26="NA",0,OFFSET(Model!BN137,1,'User Input'!$G$26)*50)</f>
        <v>0</v>
      </c>
      <c r="BA137" s="16">
        <f ca="1">IF('User Input'!$G$27="NA",0,OFFSET(Model!BN137,1,'User Input'!$G$27)*50)</f>
        <v>0</v>
      </c>
      <c r="BB137" s="14" t="s">
        <v>986</v>
      </c>
      <c r="BC137" s="14" t="s">
        <v>69</v>
      </c>
      <c r="BD137" s="14">
        <f>VLOOKUP(BB137,Size!$A$1:$D$397,4,TRUE)</f>
        <v>66</v>
      </c>
      <c r="BE137" s="14" t="s">
        <v>974</v>
      </c>
      <c r="BF137" s="14">
        <f t="shared" si="188"/>
        <v>1</v>
      </c>
      <c r="BG137" s="15" t="str">
        <f t="shared" si="189"/>
        <v>R</v>
      </c>
      <c r="BH137" s="15" t="str">
        <f t="shared" si="190"/>
        <v/>
      </c>
      <c r="BI137" s="14" t="s">
        <v>970</v>
      </c>
      <c r="BJ137" s="14">
        <f t="shared" si="191"/>
        <v>5</v>
      </c>
      <c r="BK137" s="123" t="str">
        <f t="shared" si="220"/>
        <v>6:00</v>
      </c>
      <c r="BL137" s="14" t="str">
        <f t="shared" si="221"/>
        <v>9:00</v>
      </c>
      <c r="BM137" s="14" t="s">
        <v>984</v>
      </c>
      <c r="BN137" s="14" t="s">
        <v>985</v>
      </c>
      <c r="BO137" s="16">
        <f t="shared" si="213"/>
        <v>40</v>
      </c>
      <c r="BP137" s="16">
        <f t="shared" si="214"/>
        <v>0</v>
      </c>
      <c r="BQ137" s="58">
        <f t="shared" si="215"/>
        <v>5</v>
      </c>
      <c r="BR137" s="16">
        <f t="shared" si="216"/>
        <v>5</v>
      </c>
      <c r="BS137" s="16">
        <f t="shared" si="222"/>
        <v>45</v>
      </c>
      <c r="BT137" s="16">
        <f t="shared" si="223"/>
        <v>0</v>
      </c>
      <c r="BU137" s="14">
        <v>0</v>
      </c>
      <c r="BV137" s="14">
        <v>1</v>
      </c>
      <c r="BW137" s="14">
        <v>0</v>
      </c>
      <c r="BX137" s="14">
        <v>1</v>
      </c>
      <c r="BY137" s="14">
        <v>0</v>
      </c>
      <c r="BZ137" s="14">
        <v>0</v>
      </c>
      <c r="CA137" s="14">
        <v>0</v>
      </c>
      <c r="CB137" s="14">
        <v>0</v>
      </c>
      <c r="CC137" s="14">
        <v>1</v>
      </c>
      <c r="CD137" s="14">
        <v>1</v>
      </c>
      <c r="CE137" s="14">
        <v>0</v>
      </c>
      <c r="CF137" s="14">
        <v>0</v>
      </c>
      <c r="CG137" s="14">
        <v>1</v>
      </c>
      <c r="CH137" s="14">
        <v>0</v>
      </c>
      <c r="CI137" s="14">
        <v>0</v>
      </c>
      <c r="CJ137" s="14">
        <v>0</v>
      </c>
      <c r="CK137" s="14">
        <v>0</v>
      </c>
      <c r="CL137" s="14">
        <v>0</v>
      </c>
      <c r="CM137" s="14">
        <v>0</v>
      </c>
      <c r="CN137" s="14">
        <v>0</v>
      </c>
      <c r="CO137" s="14">
        <v>0</v>
      </c>
      <c r="CP137" s="14">
        <v>0</v>
      </c>
      <c r="CQ137" s="14">
        <v>0</v>
      </c>
      <c r="CR137" s="17"/>
      <c r="CS137" s="51">
        <v>3.5</v>
      </c>
      <c r="CT137" s="51">
        <v>6.4</v>
      </c>
      <c r="CU137" s="51">
        <v>6.2</v>
      </c>
      <c r="CV137" s="51">
        <v>6.1</v>
      </c>
      <c r="CW137" s="51">
        <v>6.2</v>
      </c>
      <c r="CX137" s="51">
        <v>6</v>
      </c>
      <c r="CY137" s="51">
        <v>0.7</v>
      </c>
      <c r="CZ137" s="51">
        <v>6.2</v>
      </c>
      <c r="DA137" s="51">
        <v>6.1</v>
      </c>
    </row>
    <row r="138" spans="1:105" s="16" customFormat="1" x14ac:dyDescent="0.25">
      <c r="A138" s="16">
        <v>132</v>
      </c>
      <c r="B138" s="59">
        <f t="shared" ref="B138:B154" si="226">B137+E137</f>
        <v>5</v>
      </c>
      <c r="C138" s="59" t="str">
        <f t="shared" si="217"/>
        <v/>
      </c>
      <c r="D138" s="66">
        <v>0</v>
      </c>
      <c r="E138" s="65">
        <f t="shared" si="218"/>
        <v>0</v>
      </c>
      <c r="F138" s="58">
        <f t="shared" si="194"/>
        <v>0</v>
      </c>
      <c r="G138" s="58">
        <f t="shared" si="197"/>
        <v>0</v>
      </c>
      <c r="H138" s="58" t="str">
        <f t="shared" si="224"/>
        <v/>
      </c>
      <c r="I138" s="58" t="str">
        <f t="shared" si="224"/>
        <v/>
      </c>
      <c r="J138" s="58" t="str">
        <f t="shared" si="224"/>
        <v/>
      </c>
      <c r="K138" s="58" t="str">
        <f t="shared" si="224"/>
        <v/>
      </c>
      <c r="L138" s="58" t="str">
        <f t="shared" si="224"/>
        <v/>
      </c>
      <c r="M138" s="58" t="str">
        <f t="shared" si="224"/>
        <v/>
      </c>
      <c r="N138" s="58" t="str">
        <f t="shared" si="224"/>
        <v/>
      </c>
      <c r="O138" s="58" t="str">
        <f t="shared" si="224"/>
        <v/>
      </c>
      <c r="P138" s="58" t="str">
        <f t="shared" si="224"/>
        <v/>
      </c>
      <c r="Q138" s="58" t="str">
        <f t="shared" si="224"/>
        <v/>
      </c>
      <c r="R138" s="58" t="str">
        <f t="shared" si="225"/>
        <v/>
      </c>
      <c r="S138" s="58" t="str">
        <f t="shared" si="225"/>
        <v/>
      </c>
      <c r="T138" s="58" t="str">
        <f t="shared" si="225"/>
        <v/>
      </c>
      <c r="U138" s="58" t="str">
        <f t="shared" si="225"/>
        <v/>
      </c>
      <c r="V138" s="58" t="str">
        <f t="shared" si="225"/>
        <v/>
      </c>
      <c r="W138" s="58" t="str">
        <f t="shared" si="225"/>
        <v/>
      </c>
      <c r="X138" s="58" t="str">
        <f t="shared" si="225"/>
        <v/>
      </c>
      <c r="Y138" s="58" t="str">
        <f t="shared" si="225"/>
        <v/>
      </c>
      <c r="Z138" s="58" t="str">
        <f t="shared" si="225"/>
        <v/>
      </c>
      <c r="AA138" s="58" t="str">
        <f t="shared" si="225"/>
        <v/>
      </c>
      <c r="AB138" s="68">
        <f t="shared" si="198"/>
        <v>0</v>
      </c>
      <c r="AC138" s="58">
        <f t="shared" ca="1" si="199"/>
        <v>131</v>
      </c>
      <c r="AD138" s="134">
        <f t="shared" ca="1" si="219"/>
        <v>-16.728723404255319</v>
      </c>
      <c r="AE138" s="130">
        <f t="shared" ca="1" si="219"/>
        <v>-16.728723404255319</v>
      </c>
      <c r="AF138" s="130">
        <f t="shared" ca="1" si="219"/>
        <v>-16.728723404255319</v>
      </c>
      <c r="AG138" s="130">
        <f t="shared" ca="1" si="219"/>
        <v>-16.728723404255319</v>
      </c>
      <c r="AH138" s="135">
        <f t="shared" ca="1" si="219"/>
        <v>-16.728723404255319</v>
      </c>
      <c r="AI138" s="122">
        <f t="shared" si="200"/>
        <v>100.69305115436825</v>
      </c>
      <c r="AJ138" s="16">
        <v>37</v>
      </c>
      <c r="AK138" s="16">
        <f t="shared" si="201"/>
        <v>14</v>
      </c>
      <c r="AL138" s="122">
        <f t="shared" si="202"/>
        <v>123.69305115436825</v>
      </c>
      <c r="AM138" s="122">
        <f t="shared" si="203"/>
        <v>0</v>
      </c>
      <c r="AN138" s="122">
        <f t="shared" si="204"/>
        <v>1.4182435491172423</v>
      </c>
      <c r="AO138" s="122">
        <f t="shared" si="205"/>
        <v>1.5661385242191057</v>
      </c>
      <c r="AP138" s="122">
        <f t="shared" si="206"/>
        <v>2.673110004526968</v>
      </c>
      <c r="AQ138" s="122">
        <f t="shared" si="207"/>
        <v>2.0345857854232525</v>
      </c>
      <c r="AR138" s="122">
        <f t="shared" si="208"/>
        <v>5.2794137618832027</v>
      </c>
      <c r="AS138" s="122">
        <f t="shared" si="209"/>
        <v>0</v>
      </c>
      <c r="AT138" s="122">
        <f t="shared" si="210"/>
        <v>0.39575599818923446</v>
      </c>
      <c r="AU138" s="122">
        <f t="shared" si="211"/>
        <v>2.1810887279311886</v>
      </c>
      <c r="AV138" s="59">
        <f t="shared" ca="1" si="212"/>
        <v>-16.728723404255319</v>
      </c>
      <c r="AW138" s="16">
        <f>IF(AND('User Input'!$G$6=1,OR(HOUR(Model!BK138)=8,HOUR(Model!BK138)=9)),10,IF(AND('User Input'!$G$6=2,HOUR(Model!BK138)=6),10,0))</f>
        <v>10</v>
      </c>
      <c r="AX138" s="69">
        <f>IF('User Input'!$G$11=4,(Model!DA138-Model!$DA$4)*50,0)+IF('User Input'!$G$11=3,(Model!CV138-Model!$CV$4)*50,0)+IF('User Input'!$G$11=2,(Model!CW138-Model!$CW$4)*50,0)+IF('User Input'!$G$11=1,(Model!CX138-Model!$CX$4)*-25+(Model!CY138-Model!$CY$4)*-25,0)</f>
        <v>-26.728723404255319</v>
      </c>
      <c r="AY138" s="16">
        <f>IF(AND('User Input'!$G$19=0,Model!BG138="M"),-1000,0)+IF(AND('User Input'!$G$20=0,Model!BG138="T"),-1000,0)+IF(AND('User Input'!$G$21=0,OR(Model!BG138="W",BH138="W")),-1000,0)+IF(AND('User Input'!$G$22=0,OR(Model!BG138="R",BH138="R")),-1000,0)</f>
        <v>0</v>
      </c>
      <c r="AZ138" s="16">
        <f ca="1">IF('User Input'!$G$26="NA",0,OFFSET(Model!BN138,1,'User Input'!$G$26)*50)</f>
        <v>0</v>
      </c>
      <c r="BA138" s="16">
        <f ca="1">IF('User Input'!$G$27="NA",0,OFFSET(Model!BN138,1,'User Input'!$G$27)*50)</f>
        <v>0</v>
      </c>
      <c r="BB138" s="14" t="s">
        <v>815</v>
      </c>
      <c r="BC138" s="14" t="s">
        <v>70</v>
      </c>
      <c r="BD138" s="14">
        <f>VLOOKUP(BB138,Size!$A$1:$D$397,4,TRUE)</f>
        <v>37</v>
      </c>
      <c r="BE138" s="14" t="s">
        <v>974</v>
      </c>
      <c r="BF138" s="14">
        <f t="shared" si="188"/>
        <v>1</v>
      </c>
      <c r="BG138" s="15" t="str">
        <f t="shared" si="189"/>
        <v>R</v>
      </c>
      <c r="BH138" s="15" t="str">
        <f t="shared" si="190"/>
        <v/>
      </c>
      <c r="BI138" s="14" t="s">
        <v>970</v>
      </c>
      <c r="BJ138" s="14">
        <f t="shared" si="191"/>
        <v>5</v>
      </c>
      <c r="BK138" s="123" t="str">
        <f t="shared" si="220"/>
        <v>6:00</v>
      </c>
      <c r="BL138" s="14" t="str">
        <f t="shared" si="221"/>
        <v>9:00</v>
      </c>
      <c r="BM138" s="14" t="s">
        <v>816</v>
      </c>
      <c r="BN138" s="14" t="s">
        <v>817</v>
      </c>
      <c r="BO138" s="16">
        <f t="shared" si="213"/>
        <v>40</v>
      </c>
      <c r="BP138" s="16">
        <f t="shared" si="214"/>
        <v>0</v>
      </c>
      <c r="BQ138" s="58">
        <f t="shared" si="215"/>
        <v>5</v>
      </c>
      <c r="BR138" s="16">
        <f t="shared" si="216"/>
        <v>5</v>
      </c>
      <c r="BS138" s="16">
        <f t="shared" si="222"/>
        <v>45</v>
      </c>
      <c r="BT138" s="16">
        <f t="shared" si="223"/>
        <v>0</v>
      </c>
      <c r="BU138" s="14">
        <v>0</v>
      </c>
      <c r="BV138" s="14">
        <v>1</v>
      </c>
      <c r="BW138" s="14">
        <v>0</v>
      </c>
      <c r="BX138" s="14">
        <v>1</v>
      </c>
      <c r="BY138" s="14">
        <v>0</v>
      </c>
      <c r="BZ138" s="14">
        <v>0</v>
      </c>
      <c r="CA138" s="14">
        <v>0</v>
      </c>
      <c r="CB138" s="14">
        <v>0</v>
      </c>
      <c r="CC138" s="14">
        <v>1</v>
      </c>
      <c r="CD138" s="14">
        <v>1</v>
      </c>
      <c r="CE138" s="14">
        <v>0</v>
      </c>
      <c r="CF138" s="14">
        <v>0</v>
      </c>
      <c r="CG138" s="14">
        <v>1</v>
      </c>
      <c r="CH138" s="14">
        <v>0</v>
      </c>
      <c r="CI138" s="14">
        <v>0</v>
      </c>
      <c r="CJ138" s="14">
        <v>0</v>
      </c>
      <c r="CK138" s="14">
        <v>0</v>
      </c>
      <c r="CL138" s="14">
        <v>0</v>
      </c>
      <c r="CM138" s="14">
        <v>0</v>
      </c>
      <c r="CN138" s="14">
        <v>0</v>
      </c>
      <c r="CO138" s="14">
        <v>0</v>
      </c>
      <c r="CP138" s="14">
        <v>0</v>
      </c>
      <c r="CQ138" s="14">
        <v>0</v>
      </c>
      <c r="CR138" s="17"/>
      <c r="CS138" s="51">
        <v>3.4</v>
      </c>
      <c r="CT138" s="51">
        <v>6.7</v>
      </c>
      <c r="CU138" s="51">
        <v>6.5</v>
      </c>
      <c r="CV138" s="51">
        <v>6.3</v>
      </c>
      <c r="CW138" s="51">
        <v>6.5</v>
      </c>
      <c r="CX138" s="51">
        <v>6.5</v>
      </c>
      <c r="CY138" s="51">
        <v>1</v>
      </c>
      <c r="CZ138" s="51">
        <v>6.2</v>
      </c>
      <c r="DA138" s="51">
        <v>6.4</v>
      </c>
    </row>
    <row r="139" spans="1:105" s="16" customFormat="1" x14ac:dyDescent="0.25">
      <c r="A139" s="16">
        <v>133</v>
      </c>
      <c r="B139" s="59">
        <f t="shared" si="226"/>
        <v>5</v>
      </c>
      <c r="C139" s="59" t="str">
        <f t="shared" si="217"/>
        <v/>
      </c>
      <c r="D139" s="66">
        <v>0</v>
      </c>
      <c r="E139" s="65">
        <f t="shared" si="218"/>
        <v>0</v>
      </c>
      <c r="F139" s="58">
        <f t="shared" si="194"/>
        <v>0</v>
      </c>
      <c r="G139" s="58">
        <f t="shared" si="197"/>
        <v>0</v>
      </c>
      <c r="H139" s="58" t="str">
        <f t="shared" si="224"/>
        <v/>
      </c>
      <c r="I139" s="58" t="str">
        <f t="shared" si="224"/>
        <v/>
      </c>
      <c r="J139" s="58" t="str">
        <f t="shared" si="224"/>
        <v/>
      </c>
      <c r="K139" s="58" t="str">
        <f t="shared" si="224"/>
        <v/>
      </c>
      <c r="L139" s="58" t="str">
        <f t="shared" si="224"/>
        <v/>
      </c>
      <c r="M139" s="58" t="str">
        <f t="shared" si="224"/>
        <v/>
      </c>
      <c r="N139" s="58" t="str">
        <f t="shared" si="224"/>
        <v/>
      </c>
      <c r="O139" s="58" t="str">
        <f t="shared" si="224"/>
        <v/>
      </c>
      <c r="P139" s="58" t="str">
        <f t="shared" si="224"/>
        <v/>
      </c>
      <c r="Q139" s="58" t="str">
        <f t="shared" si="224"/>
        <v/>
      </c>
      <c r="R139" s="58" t="str">
        <f t="shared" si="225"/>
        <v/>
      </c>
      <c r="S139" s="58" t="str">
        <f t="shared" si="225"/>
        <v/>
      </c>
      <c r="T139" s="58" t="str">
        <f t="shared" si="225"/>
        <v/>
      </c>
      <c r="U139" s="58" t="str">
        <f t="shared" si="225"/>
        <v/>
      </c>
      <c r="V139" s="58" t="str">
        <f t="shared" si="225"/>
        <v/>
      </c>
      <c r="W139" s="58" t="str">
        <f t="shared" si="225"/>
        <v/>
      </c>
      <c r="X139" s="58" t="str">
        <f t="shared" si="225"/>
        <v/>
      </c>
      <c r="Y139" s="58" t="str">
        <f t="shared" si="225"/>
        <v/>
      </c>
      <c r="Z139" s="58" t="str">
        <f t="shared" si="225"/>
        <v/>
      </c>
      <c r="AA139" s="58" t="str">
        <f t="shared" si="225"/>
        <v/>
      </c>
      <c r="AB139" s="68">
        <f t="shared" si="198"/>
        <v>0</v>
      </c>
      <c r="AC139" s="58">
        <f t="shared" ca="1" si="199"/>
        <v>135</v>
      </c>
      <c r="AD139" s="134">
        <f t="shared" ca="1" si="219"/>
        <v>-29.260747314540115</v>
      </c>
      <c r="AE139" s="130">
        <f t="shared" ca="1" si="219"/>
        <v>-30.509679815647658</v>
      </c>
      <c r="AF139" s="130">
        <f t="shared" ca="1" si="219"/>
        <v>-30.6697993670717</v>
      </c>
      <c r="AG139" s="130">
        <f t="shared" ca="1" si="219"/>
        <v>-30.749859142783723</v>
      </c>
      <c r="AH139" s="135">
        <f t="shared" ca="1" si="219"/>
        <v>-30.81390696335334</v>
      </c>
      <c r="AI139" s="122">
        <f t="shared" si="200"/>
        <v>155.47815753734673</v>
      </c>
      <c r="AJ139" s="16">
        <v>39</v>
      </c>
      <c r="AK139" s="16">
        <f t="shared" si="201"/>
        <v>14</v>
      </c>
      <c r="AL139" s="122">
        <f t="shared" si="202"/>
        <v>180.47815753734673</v>
      </c>
      <c r="AM139" s="122">
        <f t="shared" si="203"/>
        <v>0</v>
      </c>
      <c r="AN139" s="122">
        <f t="shared" si="204"/>
        <v>1.4182435491172423</v>
      </c>
      <c r="AO139" s="122">
        <f t="shared" si="205"/>
        <v>2.4576278859212302</v>
      </c>
      <c r="AP139" s="122">
        <f t="shared" si="206"/>
        <v>5.1411951109099618</v>
      </c>
      <c r="AQ139" s="122">
        <f t="shared" si="207"/>
        <v>3.0367134449977131</v>
      </c>
      <c r="AR139" s="122">
        <f t="shared" si="208"/>
        <v>6.8326052512448987</v>
      </c>
      <c r="AS139" s="122">
        <f t="shared" si="209"/>
        <v>0</v>
      </c>
      <c r="AT139" s="122">
        <f t="shared" si="210"/>
        <v>0.39575599818923446</v>
      </c>
      <c r="AU139" s="122">
        <f t="shared" si="211"/>
        <v>3.2151312811226731</v>
      </c>
      <c r="AV139" s="59">
        <f t="shared" ca="1" si="212"/>
        <v>-29.228723404255305</v>
      </c>
      <c r="AW139" s="16">
        <f>IF(AND('User Input'!$G$6=1,OR(HOUR(Model!BK139)=8,HOUR(Model!BK139)=9)),10,IF(AND('User Input'!$G$6=2,HOUR(Model!BK139)=6),10,0))</f>
        <v>10</v>
      </c>
      <c r="AX139" s="69">
        <f>IF('User Input'!$G$11=4,(Model!DA139-Model!$DA$4)*50,0)+IF('User Input'!$G$11=3,(Model!CV139-Model!$CV$4)*50,0)+IF('User Input'!$G$11=2,(Model!CW139-Model!$CW$4)*50,0)+IF('User Input'!$G$11=1,(Model!CX139-Model!$CX$4)*-25+(Model!CY139-Model!$CY$4)*-25,0)</f>
        <v>-39.228723404255305</v>
      </c>
      <c r="AY139" s="16">
        <f>IF(AND('User Input'!$G$19=0,Model!BG139="M"),-1000,0)+IF(AND('User Input'!$G$20=0,Model!BG139="T"),-1000,0)+IF(AND('User Input'!$G$21=0,OR(Model!BG139="W",BH139="W")),-1000,0)+IF(AND('User Input'!$G$22=0,OR(Model!BG139="R",BH139="R")),-1000,0)</f>
        <v>0</v>
      </c>
      <c r="AZ139" s="16">
        <f ca="1">IF('User Input'!$G$26="NA",0,OFFSET(Model!BN139,1,'User Input'!$G$26)*50)</f>
        <v>0</v>
      </c>
      <c r="BA139" s="16">
        <f ca="1">IF('User Input'!$G$27="NA",0,OFFSET(Model!BN139,1,'User Input'!$G$27)*50)</f>
        <v>0</v>
      </c>
      <c r="BB139" s="14" t="s">
        <v>647</v>
      </c>
      <c r="BC139" s="14" t="s">
        <v>74</v>
      </c>
      <c r="BD139" s="14">
        <f>VLOOKUP(BB139,Size!$A$1:$D$397,4,TRUE)</f>
        <v>39</v>
      </c>
      <c r="BE139" s="14" t="s">
        <v>974</v>
      </c>
      <c r="BF139" s="14">
        <f t="shared" si="188"/>
        <v>1</v>
      </c>
      <c r="BG139" s="15" t="str">
        <f t="shared" si="189"/>
        <v>R</v>
      </c>
      <c r="BH139" s="15" t="str">
        <f t="shared" si="190"/>
        <v/>
      </c>
      <c r="BI139" s="14" t="s">
        <v>970</v>
      </c>
      <c r="BJ139" s="14">
        <f t="shared" si="191"/>
        <v>5</v>
      </c>
      <c r="BK139" s="123" t="str">
        <f t="shared" si="220"/>
        <v>6:00</v>
      </c>
      <c r="BL139" s="14" t="str">
        <f t="shared" si="221"/>
        <v>9:00</v>
      </c>
      <c r="BM139" s="14" t="s">
        <v>648</v>
      </c>
      <c r="BN139" s="14" t="s">
        <v>649</v>
      </c>
      <c r="BO139" s="16">
        <f t="shared" si="213"/>
        <v>40</v>
      </c>
      <c r="BP139" s="16">
        <f t="shared" si="214"/>
        <v>0</v>
      </c>
      <c r="BQ139" s="58">
        <f t="shared" si="215"/>
        <v>5</v>
      </c>
      <c r="BR139" s="16">
        <f t="shared" si="216"/>
        <v>5</v>
      </c>
      <c r="BS139" s="16">
        <f t="shared" si="222"/>
        <v>45</v>
      </c>
      <c r="BT139" s="16">
        <f t="shared" si="223"/>
        <v>0</v>
      </c>
      <c r="BU139" s="14">
        <v>0</v>
      </c>
      <c r="BV139" s="14">
        <v>0</v>
      </c>
      <c r="BW139" s="14">
        <v>0</v>
      </c>
      <c r="BX139" s="14">
        <v>0</v>
      </c>
      <c r="BY139" s="14">
        <v>0</v>
      </c>
      <c r="BZ139" s="14">
        <v>0</v>
      </c>
      <c r="CA139" s="14">
        <v>0</v>
      </c>
      <c r="CB139" s="14">
        <v>0</v>
      </c>
      <c r="CC139" s="14">
        <v>1</v>
      </c>
      <c r="CD139" s="14">
        <v>1</v>
      </c>
      <c r="CE139" s="14">
        <v>0</v>
      </c>
      <c r="CF139" s="14">
        <v>0</v>
      </c>
      <c r="CG139" s="14">
        <v>0</v>
      </c>
      <c r="CH139" s="14">
        <v>0</v>
      </c>
      <c r="CI139" s="14">
        <v>0</v>
      </c>
      <c r="CJ139" s="14">
        <v>0</v>
      </c>
      <c r="CK139" s="14">
        <v>0</v>
      </c>
      <c r="CL139" s="14">
        <v>0</v>
      </c>
      <c r="CM139" s="14">
        <v>0</v>
      </c>
      <c r="CN139" s="14">
        <v>1</v>
      </c>
      <c r="CO139" s="14">
        <v>0</v>
      </c>
      <c r="CP139" s="14">
        <v>0</v>
      </c>
      <c r="CQ139" s="14">
        <v>0</v>
      </c>
      <c r="CR139" s="17"/>
      <c r="CS139" s="51">
        <v>3.4</v>
      </c>
      <c r="CT139" s="51">
        <v>6.7</v>
      </c>
      <c r="CU139" s="51">
        <v>6.6</v>
      </c>
      <c r="CV139" s="51">
        <v>6.5</v>
      </c>
      <c r="CW139" s="51">
        <v>6.6</v>
      </c>
      <c r="CX139" s="51">
        <v>6.6</v>
      </c>
      <c r="CY139" s="51">
        <v>1.4</v>
      </c>
      <c r="CZ139" s="51">
        <v>6.2</v>
      </c>
      <c r="DA139" s="51">
        <v>6.5</v>
      </c>
    </row>
    <row r="140" spans="1:105" s="16" customFormat="1" x14ac:dyDescent="0.25">
      <c r="A140" s="16">
        <v>134</v>
      </c>
      <c r="B140" s="59">
        <f t="shared" si="226"/>
        <v>5</v>
      </c>
      <c r="C140" s="59" t="str">
        <f t="shared" si="217"/>
        <v/>
      </c>
      <c r="D140" s="66">
        <v>0</v>
      </c>
      <c r="E140" s="65">
        <f t="shared" si="218"/>
        <v>0</v>
      </c>
      <c r="F140" s="58">
        <f t="shared" si="194"/>
        <v>0</v>
      </c>
      <c r="G140" s="58">
        <f t="shared" si="197"/>
        <v>0</v>
      </c>
      <c r="H140" s="58" t="str">
        <f t="shared" si="224"/>
        <v/>
      </c>
      <c r="I140" s="58" t="str">
        <f t="shared" si="224"/>
        <v/>
      </c>
      <c r="J140" s="58" t="str">
        <f t="shared" si="224"/>
        <v/>
      </c>
      <c r="K140" s="58" t="str">
        <f t="shared" si="224"/>
        <v/>
      </c>
      <c r="L140" s="58" t="str">
        <f t="shared" si="224"/>
        <v/>
      </c>
      <c r="M140" s="58" t="str">
        <f t="shared" si="224"/>
        <v/>
      </c>
      <c r="N140" s="58" t="str">
        <f t="shared" si="224"/>
        <v/>
      </c>
      <c r="O140" s="58" t="str">
        <f t="shared" si="224"/>
        <v/>
      </c>
      <c r="P140" s="58" t="str">
        <f t="shared" si="224"/>
        <v/>
      </c>
      <c r="Q140" s="58" t="str">
        <f t="shared" si="224"/>
        <v/>
      </c>
      <c r="R140" s="58" t="str">
        <f t="shared" si="225"/>
        <v/>
      </c>
      <c r="S140" s="58" t="str">
        <f t="shared" si="225"/>
        <v/>
      </c>
      <c r="T140" s="58" t="str">
        <f t="shared" si="225"/>
        <v/>
      </c>
      <c r="U140" s="58" t="str">
        <f t="shared" si="225"/>
        <v/>
      </c>
      <c r="V140" s="58" t="str">
        <f t="shared" si="225"/>
        <v/>
      </c>
      <c r="W140" s="58" t="str">
        <f t="shared" si="225"/>
        <v/>
      </c>
      <c r="X140" s="58" t="str">
        <f t="shared" si="225"/>
        <v/>
      </c>
      <c r="Y140" s="58" t="str">
        <f t="shared" si="225"/>
        <v/>
      </c>
      <c r="Z140" s="58" t="str">
        <f t="shared" si="225"/>
        <v/>
      </c>
      <c r="AA140" s="58" t="str">
        <f t="shared" si="225"/>
        <v/>
      </c>
      <c r="AB140" s="68">
        <f t="shared" si="198"/>
        <v>0</v>
      </c>
      <c r="AC140" s="58">
        <f t="shared" ca="1" si="199"/>
        <v>68</v>
      </c>
      <c r="AD140" s="134">
        <f t="shared" ca="1" si="219"/>
        <v>40.771276595744688</v>
      </c>
      <c r="AE140" s="130">
        <f t="shared" ca="1" si="219"/>
        <v>40.771276595744688</v>
      </c>
      <c r="AF140" s="130">
        <f t="shared" ca="1" si="219"/>
        <v>40.771276595744688</v>
      </c>
      <c r="AG140" s="130">
        <f t="shared" ca="1" si="219"/>
        <v>40.771276595744688</v>
      </c>
      <c r="AH140" s="135">
        <f t="shared" ca="1" si="219"/>
        <v>40.771276595744688</v>
      </c>
      <c r="AI140" s="122">
        <f t="shared" si="200"/>
        <v>-37.908193752829334</v>
      </c>
      <c r="AJ140" s="16">
        <v>52</v>
      </c>
      <c r="AK140" s="16">
        <f t="shared" si="201"/>
        <v>14</v>
      </c>
      <c r="AL140" s="122">
        <f t="shared" si="202"/>
        <v>9.1806247170667571E-2</v>
      </c>
      <c r="AM140" s="122">
        <f t="shared" si="203"/>
        <v>3.0602082390222524E-2</v>
      </c>
      <c r="AN140" s="122">
        <f t="shared" si="204"/>
        <v>0</v>
      </c>
      <c r="AO140" s="122">
        <f t="shared" si="205"/>
        <v>0</v>
      </c>
      <c r="AP140" s="122">
        <f t="shared" si="206"/>
        <v>0</v>
      </c>
      <c r="AQ140" s="122">
        <f t="shared" si="207"/>
        <v>0</v>
      </c>
      <c r="AR140" s="122">
        <f t="shared" si="208"/>
        <v>0</v>
      </c>
      <c r="AS140" s="122">
        <f t="shared" si="209"/>
        <v>0</v>
      </c>
      <c r="AT140" s="122">
        <f t="shared" si="210"/>
        <v>0</v>
      </c>
      <c r="AU140" s="122">
        <f t="shared" si="211"/>
        <v>0</v>
      </c>
      <c r="AV140" s="59">
        <f t="shared" ca="1" si="212"/>
        <v>40.771276595744688</v>
      </c>
      <c r="AW140" s="16">
        <f>IF(AND('User Input'!$G$6=1,OR(HOUR(Model!BK140)=8,HOUR(Model!BK140)=9)),10,IF(AND('User Input'!$G$6=2,HOUR(Model!BK140)=6),10,0))</f>
        <v>10</v>
      </c>
      <c r="AX140" s="69">
        <f>IF('User Input'!$G$11=4,(Model!DA140-Model!$DA$4)*50,0)+IF('User Input'!$G$11=3,(Model!CV140-Model!$CV$4)*50,0)+IF('User Input'!$G$11=2,(Model!CW140-Model!$CW$4)*50,0)+IF('User Input'!$G$11=1,(Model!CX140-Model!$CX$4)*-25+(Model!CY140-Model!$CY$4)*-25,0)</f>
        <v>30.771276595744688</v>
      </c>
      <c r="AY140" s="16">
        <f>IF(AND('User Input'!$G$19=0,Model!BG140="M"),-1000,0)+IF(AND('User Input'!$G$20=0,Model!BG140="T"),-1000,0)+IF(AND('User Input'!$G$21=0,OR(Model!BG140="W",BH140="W")),-1000,0)+IF(AND('User Input'!$G$22=0,OR(Model!BG140="R",BH140="R")),-1000,0)</f>
        <v>0</v>
      </c>
      <c r="AZ140" s="16">
        <f ca="1">IF('User Input'!$G$26="NA",0,OFFSET(Model!BN140,1,'User Input'!$G$26)*50)</f>
        <v>0</v>
      </c>
      <c r="BA140" s="16">
        <f ca="1">IF('User Input'!$G$27="NA",0,OFFSET(Model!BN140,1,'User Input'!$G$27)*50)</f>
        <v>0</v>
      </c>
      <c r="BB140" s="14" t="s">
        <v>748</v>
      </c>
      <c r="BC140" s="14" t="s">
        <v>78</v>
      </c>
      <c r="BD140" s="14">
        <f>VLOOKUP(BB140,Size!$A$1:$D$397,4,TRUE)</f>
        <v>52</v>
      </c>
      <c r="BE140" s="14" t="s">
        <v>974</v>
      </c>
      <c r="BF140" s="14">
        <f t="shared" si="188"/>
        <v>1</v>
      </c>
      <c r="BG140" s="15" t="str">
        <f t="shared" si="189"/>
        <v>R</v>
      </c>
      <c r="BH140" s="15" t="str">
        <f t="shared" si="190"/>
        <v/>
      </c>
      <c r="BI140" s="14" t="s">
        <v>970</v>
      </c>
      <c r="BJ140" s="14">
        <f t="shared" si="191"/>
        <v>5</v>
      </c>
      <c r="BK140" s="123" t="str">
        <f t="shared" si="220"/>
        <v>6:00</v>
      </c>
      <c r="BL140" s="14" t="str">
        <f t="shared" si="221"/>
        <v>9:00</v>
      </c>
      <c r="BM140" s="14" t="s">
        <v>749</v>
      </c>
      <c r="BN140" s="14" t="s">
        <v>750</v>
      </c>
      <c r="BO140" s="16">
        <f t="shared" si="213"/>
        <v>40</v>
      </c>
      <c r="BP140" s="16">
        <f t="shared" si="214"/>
        <v>0</v>
      </c>
      <c r="BQ140" s="58">
        <f t="shared" si="215"/>
        <v>5</v>
      </c>
      <c r="BR140" s="16">
        <f t="shared" si="216"/>
        <v>5</v>
      </c>
      <c r="BS140" s="16">
        <f t="shared" si="222"/>
        <v>45</v>
      </c>
      <c r="BT140" s="16">
        <f t="shared" si="223"/>
        <v>0</v>
      </c>
      <c r="BU140" s="14">
        <v>0</v>
      </c>
      <c r="BV140" s="14">
        <v>0</v>
      </c>
      <c r="BW140" s="14">
        <v>0</v>
      </c>
      <c r="BX140" s="14">
        <v>0</v>
      </c>
      <c r="BY140" s="14">
        <v>0</v>
      </c>
      <c r="BZ140" s="14">
        <v>0</v>
      </c>
      <c r="CA140" s="14">
        <v>0</v>
      </c>
      <c r="CB140" s="14">
        <v>0</v>
      </c>
      <c r="CC140" s="14">
        <v>1</v>
      </c>
      <c r="CD140" s="14">
        <v>1</v>
      </c>
      <c r="CE140" s="14">
        <v>0</v>
      </c>
      <c r="CF140" s="14">
        <v>0</v>
      </c>
      <c r="CG140" s="14">
        <v>0</v>
      </c>
      <c r="CH140" s="14">
        <v>0</v>
      </c>
      <c r="CI140" s="14">
        <v>0</v>
      </c>
      <c r="CJ140" s="14">
        <v>0</v>
      </c>
      <c r="CK140" s="14">
        <v>0</v>
      </c>
      <c r="CL140" s="14">
        <v>0</v>
      </c>
      <c r="CM140" s="14">
        <v>0</v>
      </c>
      <c r="CN140" s="14">
        <v>0</v>
      </c>
      <c r="CO140" s="14">
        <v>0</v>
      </c>
      <c r="CP140" s="14">
        <v>0</v>
      </c>
      <c r="CQ140" s="14">
        <v>0</v>
      </c>
      <c r="CR140" s="17"/>
      <c r="CS140" s="51">
        <v>3.5</v>
      </c>
      <c r="CT140" s="51">
        <v>5.0999999999999996</v>
      </c>
      <c r="CU140" s="51">
        <v>4.7</v>
      </c>
      <c r="CV140" s="51">
        <v>3.9</v>
      </c>
      <c r="CW140" s="51">
        <v>4.2</v>
      </c>
      <c r="CX140" s="51">
        <v>4.0999999999999996</v>
      </c>
      <c r="CY140" s="51">
        <v>1.1000000000000001</v>
      </c>
      <c r="CZ140" s="51">
        <v>5</v>
      </c>
      <c r="DA140" s="51">
        <v>4.0999999999999996</v>
      </c>
    </row>
    <row r="141" spans="1:105" s="16" customFormat="1" x14ac:dyDescent="0.25">
      <c r="A141" s="16">
        <v>135</v>
      </c>
      <c r="B141" s="59">
        <f t="shared" si="226"/>
        <v>5</v>
      </c>
      <c r="C141" s="59" t="str">
        <f t="shared" si="217"/>
        <v/>
      </c>
      <c r="D141" s="66">
        <v>0</v>
      </c>
      <c r="E141" s="65">
        <f t="shared" si="218"/>
        <v>0</v>
      </c>
      <c r="F141" s="58">
        <f t="shared" si="194"/>
        <v>0</v>
      </c>
      <c r="G141" s="58">
        <f t="shared" si="197"/>
        <v>0</v>
      </c>
      <c r="H141" s="58" t="str">
        <f t="shared" si="224"/>
        <v/>
      </c>
      <c r="I141" s="58" t="str">
        <f t="shared" si="224"/>
        <v/>
      </c>
      <c r="J141" s="58" t="str">
        <f t="shared" si="224"/>
        <v/>
      </c>
      <c r="K141" s="58" t="str">
        <f t="shared" si="224"/>
        <v/>
      </c>
      <c r="L141" s="58" t="str">
        <f t="shared" si="224"/>
        <v/>
      </c>
      <c r="M141" s="58" t="str">
        <f t="shared" si="224"/>
        <v/>
      </c>
      <c r="N141" s="58" t="str">
        <f t="shared" si="224"/>
        <v/>
      </c>
      <c r="O141" s="58" t="str">
        <f t="shared" si="224"/>
        <v/>
      </c>
      <c r="P141" s="58" t="str">
        <f t="shared" si="224"/>
        <v/>
      </c>
      <c r="Q141" s="58" t="str">
        <f t="shared" si="224"/>
        <v/>
      </c>
      <c r="R141" s="58" t="str">
        <f t="shared" si="225"/>
        <v/>
      </c>
      <c r="S141" s="58" t="str">
        <f t="shared" si="225"/>
        <v/>
      </c>
      <c r="T141" s="58" t="str">
        <f t="shared" si="225"/>
        <v/>
      </c>
      <c r="U141" s="58" t="str">
        <f t="shared" si="225"/>
        <v/>
      </c>
      <c r="V141" s="58" t="str">
        <f t="shared" si="225"/>
        <v/>
      </c>
      <c r="W141" s="58" t="str">
        <f t="shared" si="225"/>
        <v/>
      </c>
      <c r="X141" s="58" t="str">
        <f t="shared" si="225"/>
        <v/>
      </c>
      <c r="Y141" s="58" t="str">
        <f t="shared" si="225"/>
        <v/>
      </c>
      <c r="Z141" s="58" t="str">
        <f t="shared" si="225"/>
        <v/>
      </c>
      <c r="AA141" s="58" t="str">
        <f t="shared" si="225"/>
        <v/>
      </c>
      <c r="AB141" s="68">
        <f t="shared" si="198"/>
        <v>0</v>
      </c>
      <c r="AC141" s="58">
        <f t="shared" ca="1" si="199"/>
        <v>81</v>
      </c>
      <c r="AD141" s="134">
        <f t="shared" ca="1" si="219"/>
        <v>28.271276595744673</v>
      </c>
      <c r="AE141" s="130">
        <f t="shared" ca="1" si="219"/>
        <v>28.271276595744673</v>
      </c>
      <c r="AF141" s="130">
        <f t="shared" ca="1" si="219"/>
        <v>28.271276595744673</v>
      </c>
      <c r="AG141" s="130">
        <f t="shared" ca="1" si="219"/>
        <v>28.271276595744673</v>
      </c>
      <c r="AH141" s="135">
        <f t="shared" ca="1" si="219"/>
        <v>28.271276595744673</v>
      </c>
      <c r="AI141" s="122">
        <f t="shared" si="200"/>
        <v>-2.2955183340878662</v>
      </c>
      <c r="AJ141" s="16">
        <v>39</v>
      </c>
      <c r="AK141" s="16">
        <f t="shared" si="201"/>
        <v>14</v>
      </c>
      <c r="AL141" s="122">
        <f t="shared" si="202"/>
        <v>22.704481665912134</v>
      </c>
      <c r="AM141" s="122">
        <f t="shared" si="203"/>
        <v>0.2412403802625645</v>
      </c>
      <c r="AN141" s="122">
        <f t="shared" si="204"/>
        <v>5.8669081032140392E-2</v>
      </c>
      <c r="AO141" s="122">
        <f t="shared" si="205"/>
        <v>1.5661385242191057</v>
      </c>
      <c r="AP141" s="122">
        <f t="shared" si="206"/>
        <v>1.0050248981439753</v>
      </c>
      <c r="AQ141" s="122">
        <f t="shared" si="207"/>
        <v>0.22820280669985935</v>
      </c>
      <c r="AR141" s="122">
        <f t="shared" si="208"/>
        <v>0</v>
      </c>
      <c r="AS141" s="122">
        <f t="shared" si="209"/>
        <v>1.277682209144408</v>
      </c>
      <c r="AT141" s="122">
        <f t="shared" si="210"/>
        <v>0</v>
      </c>
      <c r="AU141" s="122">
        <f t="shared" si="211"/>
        <v>0</v>
      </c>
      <c r="AV141" s="59">
        <f t="shared" ca="1" si="212"/>
        <v>28.271276595744673</v>
      </c>
      <c r="AW141" s="16">
        <f>IF(AND('User Input'!$G$6=1,OR(HOUR(Model!BK141)=8,HOUR(Model!BK141)=9)),10,IF(AND('User Input'!$G$6=2,HOUR(Model!BK141)=6),10,0))</f>
        <v>10</v>
      </c>
      <c r="AX141" s="69">
        <f>IF('User Input'!$G$11=4,(Model!DA141-Model!$DA$4)*50,0)+IF('User Input'!$G$11=3,(Model!CV141-Model!$CV$4)*50,0)+IF('User Input'!$G$11=2,(Model!CW141-Model!$CW$4)*50,0)+IF('User Input'!$G$11=1,(Model!CX141-Model!$CX$4)*-25+(Model!CY141-Model!$CY$4)*-25,0)</f>
        <v>18.271276595744673</v>
      </c>
      <c r="AY141" s="16">
        <f>IF(AND('User Input'!$G$19=0,Model!BG141="M"),-1000,0)+IF(AND('User Input'!$G$20=0,Model!BG141="T"),-1000,0)+IF(AND('User Input'!$G$21=0,OR(Model!BG141="W",BH141="W")),-1000,0)+IF(AND('User Input'!$G$22=0,OR(Model!BG141="R",BH141="R")),-1000,0)</f>
        <v>0</v>
      </c>
      <c r="AZ141" s="16">
        <f ca="1">IF('User Input'!$G$26="NA",0,OFFSET(Model!BN141,1,'User Input'!$G$26)*50)</f>
        <v>0</v>
      </c>
      <c r="BA141" s="16">
        <f ca="1">IF('User Input'!$G$27="NA",0,OFFSET(Model!BN141,1,'User Input'!$G$27)*50)</f>
        <v>0</v>
      </c>
      <c r="BB141" s="14" t="s">
        <v>904</v>
      </c>
      <c r="BC141" s="14" t="s">
        <v>85</v>
      </c>
      <c r="BD141" s="14">
        <f>VLOOKUP(BB141,Size!$A$1:$D$397,4,TRUE)</f>
        <v>39</v>
      </c>
      <c r="BE141" s="14" t="s">
        <v>974</v>
      </c>
      <c r="BF141" s="14">
        <f t="shared" si="188"/>
        <v>1</v>
      </c>
      <c r="BG141" s="15" t="str">
        <f t="shared" si="189"/>
        <v>R</v>
      </c>
      <c r="BH141" s="15" t="str">
        <f t="shared" si="190"/>
        <v/>
      </c>
      <c r="BI141" s="14" t="s">
        <v>970</v>
      </c>
      <c r="BJ141" s="14">
        <f t="shared" si="191"/>
        <v>5</v>
      </c>
      <c r="BK141" s="123" t="str">
        <f t="shared" si="220"/>
        <v>6:00</v>
      </c>
      <c r="BL141" s="14" t="str">
        <f t="shared" si="221"/>
        <v>9:00</v>
      </c>
      <c r="BM141" s="14" t="s">
        <v>905</v>
      </c>
      <c r="BN141" s="14" t="s">
        <v>906</v>
      </c>
      <c r="BO141" s="16">
        <f t="shared" si="213"/>
        <v>40</v>
      </c>
      <c r="BP141" s="16">
        <f t="shared" si="214"/>
        <v>0</v>
      </c>
      <c r="BQ141" s="58">
        <f t="shared" si="215"/>
        <v>5</v>
      </c>
      <c r="BR141" s="16">
        <f t="shared" si="216"/>
        <v>5</v>
      </c>
      <c r="BS141" s="16">
        <f t="shared" si="222"/>
        <v>45</v>
      </c>
      <c r="BT141" s="16">
        <f t="shared" si="223"/>
        <v>0</v>
      </c>
      <c r="BU141" s="14">
        <v>0</v>
      </c>
      <c r="BV141" s="14">
        <v>0</v>
      </c>
      <c r="BW141" s="14">
        <v>1</v>
      </c>
      <c r="BX141" s="14">
        <v>0</v>
      </c>
      <c r="BY141" s="14">
        <v>0</v>
      </c>
      <c r="BZ141" s="14">
        <v>0</v>
      </c>
      <c r="CA141" s="14">
        <v>0</v>
      </c>
      <c r="CB141" s="14">
        <v>0</v>
      </c>
      <c r="CC141" s="14">
        <v>0</v>
      </c>
      <c r="CD141" s="14">
        <v>1</v>
      </c>
      <c r="CE141" s="14">
        <v>1</v>
      </c>
      <c r="CF141" s="14">
        <v>0</v>
      </c>
      <c r="CG141" s="14">
        <v>0</v>
      </c>
      <c r="CH141" s="14">
        <v>0</v>
      </c>
      <c r="CI141" s="14">
        <v>0</v>
      </c>
      <c r="CJ141" s="14">
        <v>0</v>
      </c>
      <c r="CK141" s="14">
        <v>0</v>
      </c>
      <c r="CL141" s="14">
        <v>0</v>
      </c>
      <c r="CM141" s="14">
        <v>0</v>
      </c>
      <c r="CN141" s="14">
        <v>1</v>
      </c>
      <c r="CO141" s="14">
        <v>0</v>
      </c>
      <c r="CP141" s="14">
        <v>0</v>
      </c>
      <c r="CQ141" s="14">
        <v>0</v>
      </c>
      <c r="CR141" s="17"/>
      <c r="CS141" s="51">
        <v>3.6</v>
      </c>
      <c r="CT141" s="51">
        <v>6.4</v>
      </c>
      <c r="CU141" s="51">
        <v>6.5</v>
      </c>
      <c r="CV141" s="51">
        <v>6.1</v>
      </c>
      <c r="CW141" s="51">
        <v>6.2</v>
      </c>
      <c r="CX141" s="51">
        <v>5.4</v>
      </c>
      <c r="CY141" s="51">
        <v>0.3</v>
      </c>
      <c r="CZ141" s="51">
        <v>6</v>
      </c>
      <c r="DA141" s="51">
        <v>5.8</v>
      </c>
    </row>
    <row r="142" spans="1:105" s="16" customFormat="1" ht="30" x14ac:dyDescent="0.25">
      <c r="A142" s="16">
        <v>136</v>
      </c>
      <c r="B142" s="59">
        <f t="shared" si="226"/>
        <v>5</v>
      </c>
      <c r="C142" s="59" t="str">
        <f t="shared" si="217"/>
        <v/>
      </c>
      <c r="D142" s="66">
        <v>0</v>
      </c>
      <c r="E142" s="65">
        <f t="shared" si="218"/>
        <v>0</v>
      </c>
      <c r="F142" s="58">
        <f t="shared" si="194"/>
        <v>0</v>
      </c>
      <c r="G142" s="58">
        <f t="shared" si="197"/>
        <v>0</v>
      </c>
      <c r="H142" s="58" t="str">
        <f t="shared" si="224"/>
        <v/>
      </c>
      <c r="I142" s="58" t="str">
        <f t="shared" si="224"/>
        <v/>
      </c>
      <c r="J142" s="58" t="str">
        <f t="shared" si="224"/>
        <v/>
      </c>
      <c r="K142" s="58" t="str">
        <f t="shared" si="224"/>
        <v/>
      </c>
      <c r="L142" s="58" t="str">
        <f t="shared" si="224"/>
        <v/>
      </c>
      <c r="M142" s="58" t="str">
        <f t="shared" si="224"/>
        <v/>
      </c>
      <c r="N142" s="58" t="str">
        <f t="shared" si="224"/>
        <v/>
      </c>
      <c r="O142" s="58" t="str">
        <f t="shared" si="224"/>
        <v/>
      </c>
      <c r="P142" s="58" t="str">
        <f t="shared" si="224"/>
        <v/>
      </c>
      <c r="Q142" s="58" t="str">
        <f t="shared" si="224"/>
        <v/>
      </c>
      <c r="R142" s="58" t="str">
        <f t="shared" si="225"/>
        <v/>
      </c>
      <c r="S142" s="58" t="str">
        <f t="shared" si="225"/>
        <v/>
      </c>
      <c r="T142" s="58" t="str">
        <f t="shared" si="225"/>
        <v/>
      </c>
      <c r="U142" s="58" t="str">
        <f t="shared" si="225"/>
        <v/>
      </c>
      <c r="V142" s="58" t="str">
        <f t="shared" si="225"/>
        <v/>
      </c>
      <c r="W142" s="58" t="str">
        <f t="shared" si="225"/>
        <v/>
      </c>
      <c r="X142" s="58" t="str">
        <f t="shared" si="225"/>
        <v/>
      </c>
      <c r="Y142" s="58" t="str">
        <f t="shared" si="225"/>
        <v/>
      </c>
      <c r="Z142" s="58" t="str">
        <f t="shared" si="225"/>
        <v/>
      </c>
      <c r="AA142" s="58" t="str">
        <f t="shared" si="225"/>
        <v/>
      </c>
      <c r="AB142" s="68">
        <f t="shared" si="198"/>
        <v>0</v>
      </c>
      <c r="AC142" s="58">
        <f t="shared" ca="1" si="199"/>
        <v>45</v>
      </c>
      <c r="AD142" s="134">
        <f t="shared" ca="1" si="219"/>
        <v>75.771276595744681</v>
      </c>
      <c r="AE142" s="130">
        <f t="shared" ca="1" si="219"/>
        <v>75.771276595744681</v>
      </c>
      <c r="AF142" s="130">
        <f t="shared" ca="1" si="219"/>
        <v>75.771276595744681</v>
      </c>
      <c r="AG142" s="130">
        <f t="shared" ca="1" si="219"/>
        <v>75.771276595744681</v>
      </c>
      <c r="AH142" s="135">
        <f t="shared" ca="1" si="219"/>
        <v>75.771276595744681</v>
      </c>
      <c r="AI142" s="122">
        <f t="shared" si="200"/>
        <v>-11.402433227704829</v>
      </c>
      <c r="AJ142" s="16">
        <v>30</v>
      </c>
      <c r="AK142" s="16">
        <f t="shared" si="201"/>
        <v>14</v>
      </c>
      <c r="AL142" s="122">
        <f t="shared" si="202"/>
        <v>4.5975667722951714</v>
      </c>
      <c r="AM142" s="122">
        <f t="shared" si="203"/>
        <v>1.2625169760072463</v>
      </c>
      <c r="AN142" s="122">
        <f t="shared" si="204"/>
        <v>0</v>
      </c>
      <c r="AO142" s="122">
        <f t="shared" si="205"/>
        <v>0</v>
      </c>
      <c r="AP142" s="122">
        <f t="shared" si="206"/>
        <v>2.8972385694895231E-3</v>
      </c>
      <c r="AQ142" s="122">
        <f t="shared" si="207"/>
        <v>0</v>
      </c>
      <c r="AR142" s="122">
        <f t="shared" si="208"/>
        <v>0.16026482571299272</v>
      </c>
      <c r="AS142" s="122">
        <f t="shared" si="209"/>
        <v>0</v>
      </c>
      <c r="AT142" s="122">
        <f t="shared" si="210"/>
        <v>0</v>
      </c>
      <c r="AU142" s="122">
        <f t="shared" si="211"/>
        <v>0</v>
      </c>
      <c r="AV142" s="59">
        <f t="shared" ca="1" si="212"/>
        <v>75.771276595744681</v>
      </c>
      <c r="AW142" s="16">
        <f>IF(AND('User Input'!$G$6=1,OR(HOUR(Model!BK142)=8,HOUR(Model!BK142)=9)),10,IF(AND('User Input'!$G$6=2,HOUR(Model!BK142)=6),10,0))</f>
        <v>10</v>
      </c>
      <c r="AX142" s="69">
        <f>IF('User Input'!$G$11=4,(Model!DA142-Model!$DA$4)*50,0)+IF('User Input'!$G$11=3,(Model!CV142-Model!$CV$4)*50,0)+IF('User Input'!$G$11=2,(Model!CW142-Model!$CW$4)*50,0)+IF('User Input'!$G$11=1,(Model!CX142-Model!$CX$4)*-25+(Model!CY142-Model!$CY$4)*-25,0)</f>
        <v>-34.228723404255319</v>
      </c>
      <c r="AY142" s="16">
        <f>IF(AND('User Input'!$G$19=0,Model!BG142="M"),-1000,0)+IF(AND('User Input'!$G$20=0,Model!BG142="T"),-1000,0)+IF(AND('User Input'!$G$21=0,OR(Model!BG142="W",BH142="W")),-1000,0)+IF(AND('User Input'!$G$22=0,OR(Model!BG142="R",BH142="R")),-1000,0)</f>
        <v>0</v>
      </c>
      <c r="AZ142" s="16">
        <f ca="1">IF('User Input'!$G$26="NA",0,OFFSET(Model!BN142,1,'User Input'!$G$26)*50)</f>
        <v>50</v>
      </c>
      <c r="BA142" s="16">
        <f ca="1">IF('User Input'!$G$27="NA",0,OFFSET(Model!BN142,1,'User Input'!$G$27)*50)</f>
        <v>50</v>
      </c>
      <c r="BB142" s="14" t="s">
        <v>653</v>
      </c>
      <c r="BC142" s="14" t="s">
        <v>97</v>
      </c>
      <c r="BD142" s="14">
        <f>VLOOKUP(BB142,Size!$A$1:$D$397,4,TRUE)</f>
        <v>30</v>
      </c>
      <c r="BE142" s="14" t="s">
        <v>974</v>
      </c>
      <c r="BF142" s="14">
        <f t="shared" si="188"/>
        <v>1</v>
      </c>
      <c r="BG142" s="15" t="str">
        <f t="shared" si="189"/>
        <v>R</v>
      </c>
      <c r="BH142" s="15" t="str">
        <f t="shared" si="190"/>
        <v/>
      </c>
      <c r="BI142" s="14" t="s">
        <v>970</v>
      </c>
      <c r="BJ142" s="14">
        <f t="shared" si="191"/>
        <v>5</v>
      </c>
      <c r="BK142" s="123" t="str">
        <f t="shared" si="220"/>
        <v>6:00</v>
      </c>
      <c r="BL142" s="14" t="str">
        <f t="shared" si="221"/>
        <v>9:00</v>
      </c>
      <c r="BM142" s="14" t="s">
        <v>654</v>
      </c>
      <c r="BN142" s="14" t="s">
        <v>655</v>
      </c>
      <c r="BO142" s="16">
        <f t="shared" si="213"/>
        <v>40</v>
      </c>
      <c r="BP142" s="16">
        <f t="shared" si="214"/>
        <v>0</v>
      </c>
      <c r="BQ142" s="58">
        <f t="shared" si="215"/>
        <v>5</v>
      </c>
      <c r="BR142" s="16">
        <f t="shared" si="216"/>
        <v>5</v>
      </c>
      <c r="BS142" s="16">
        <f t="shared" si="222"/>
        <v>45</v>
      </c>
      <c r="BT142" s="16">
        <f t="shared" si="223"/>
        <v>0</v>
      </c>
      <c r="BU142" s="14">
        <v>0</v>
      </c>
      <c r="BV142" s="14">
        <v>0</v>
      </c>
      <c r="BW142" s="14">
        <v>0</v>
      </c>
      <c r="BX142" s="14">
        <v>0</v>
      </c>
      <c r="BY142" s="14">
        <v>0</v>
      </c>
      <c r="BZ142" s="14">
        <v>0</v>
      </c>
      <c r="CA142" s="14">
        <v>0</v>
      </c>
      <c r="CB142" s="14">
        <v>0</v>
      </c>
      <c r="CC142" s="14">
        <v>0</v>
      </c>
      <c r="CD142" s="14">
        <v>0</v>
      </c>
      <c r="CE142" s="14">
        <v>0</v>
      </c>
      <c r="CF142" s="14">
        <v>0</v>
      </c>
      <c r="CG142" s="14">
        <v>0</v>
      </c>
      <c r="CH142" s="14">
        <v>0</v>
      </c>
      <c r="CI142" s="14">
        <v>0</v>
      </c>
      <c r="CJ142" s="14">
        <v>0</v>
      </c>
      <c r="CK142" s="14">
        <v>0</v>
      </c>
      <c r="CL142" s="14">
        <v>0</v>
      </c>
      <c r="CM142" s="14">
        <v>0</v>
      </c>
      <c r="CN142" s="14">
        <v>0</v>
      </c>
      <c r="CO142" s="14">
        <v>0</v>
      </c>
      <c r="CP142" s="14">
        <v>0</v>
      </c>
      <c r="CQ142" s="14">
        <v>0</v>
      </c>
      <c r="CS142" s="50">
        <v>3.8</v>
      </c>
      <c r="CT142" s="50">
        <v>6.2</v>
      </c>
      <c r="CU142" s="50">
        <v>6</v>
      </c>
      <c r="CV142" s="50">
        <v>5.8</v>
      </c>
      <c r="CW142" s="50">
        <v>6</v>
      </c>
      <c r="CX142" s="50">
        <v>5.9</v>
      </c>
      <c r="CY142" s="50">
        <v>1.9</v>
      </c>
      <c r="CZ142" s="50">
        <v>5.7</v>
      </c>
      <c r="DA142" s="50">
        <v>5.4</v>
      </c>
    </row>
    <row r="143" spans="1:105" s="16" customFormat="1" x14ac:dyDescent="0.25">
      <c r="A143" s="16">
        <v>137</v>
      </c>
      <c r="B143" s="59">
        <f t="shared" si="226"/>
        <v>5</v>
      </c>
      <c r="C143" s="59" t="str">
        <f t="shared" si="217"/>
        <v/>
      </c>
      <c r="D143" s="66">
        <v>0</v>
      </c>
      <c r="E143" s="65">
        <f t="shared" si="218"/>
        <v>0</v>
      </c>
      <c r="F143" s="58">
        <f t="shared" si="194"/>
        <v>0</v>
      </c>
      <c r="G143" s="58">
        <f t="shared" si="197"/>
        <v>0</v>
      </c>
      <c r="H143" s="58" t="str">
        <f t="shared" si="224"/>
        <v/>
      </c>
      <c r="I143" s="58" t="str">
        <f t="shared" si="224"/>
        <v/>
      </c>
      <c r="J143" s="58" t="str">
        <f t="shared" si="224"/>
        <v/>
      </c>
      <c r="K143" s="58" t="str">
        <f t="shared" si="224"/>
        <v/>
      </c>
      <c r="L143" s="58" t="str">
        <f t="shared" si="224"/>
        <v/>
      </c>
      <c r="M143" s="58" t="str">
        <f t="shared" si="224"/>
        <v/>
      </c>
      <c r="N143" s="58" t="str">
        <f t="shared" si="224"/>
        <v/>
      </c>
      <c r="O143" s="58" t="str">
        <f t="shared" si="224"/>
        <v/>
      </c>
      <c r="P143" s="58" t="str">
        <f t="shared" si="224"/>
        <v/>
      </c>
      <c r="Q143" s="58" t="str">
        <f t="shared" si="224"/>
        <v/>
      </c>
      <c r="R143" s="58" t="str">
        <f t="shared" si="225"/>
        <v/>
      </c>
      <c r="S143" s="58" t="str">
        <f t="shared" si="225"/>
        <v/>
      </c>
      <c r="T143" s="58" t="str">
        <f t="shared" si="225"/>
        <v/>
      </c>
      <c r="U143" s="58" t="str">
        <f t="shared" si="225"/>
        <v/>
      </c>
      <c r="V143" s="58" t="str">
        <f t="shared" si="225"/>
        <v/>
      </c>
      <c r="W143" s="58" t="str">
        <f t="shared" si="225"/>
        <v/>
      </c>
      <c r="X143" s="58" t="str">
        <f t="shared" si="225"/>
        <v/>
      </c>
      <c r="Y143" s="58" t="str">
        <f t="shared" si="225"/>
        <v/>
      </c>
      <c r="Z143" s="58" t="str">
        <f t="shared" si="225"/>
        <v/>
      </c>
      <c r="AA143" s="58" t="str">
        <f t="shared" si="225"/>
        <v/>
      </c>
      <c r="AB143" s="68">
        <f t="shared" si="198"/>
        <v>0</v>
      </c>
      <c r="AC143" s="58">
        <f t="shared" ca="1" si="199"/>
        <v>38</v>
      </c>
      <c r="AD143" s="134">
        <f t="shared" ca="1" si="219"/>
        <v>114.52127659574469</v>
      </c>
      <c r="AE143" s="130">
        <f t="shared" ca="1" si="219"/>
        <v>114.52127659574469</v>
      </c>
      <c r="AF143" s="130">
        <f t="shared" ca="1" si="219"/>
        <v>114.52127659574469</v>
      </c>
      <c r="AG143" s="130">
        <f t="shared" ca="1" si="219"/>
        <v>114.52127659574469</v>
      </c>
      <c r="AH143" s="135">
        <f t="shared" ca="1" si="219"/>
        <v>114.52127659574469</v>
      </c>
      <c r="AI143" s="122">
        <f t="shared" si="200"/>
        <v>127.86643348234475</v>
      </c>
      <c r="AJ143" s="16">
        <v>39</v>
      </c>
      <c r="AK143" s="16">
        <f t="shared" si="201"/>
        <v>14</v>
      </c>
      <c r="AL143" s="122">
        <f t="shared" si="202"/>
        <v>152.86643348234475</v>
      </c>
      <c r="AM143" s="122">
        <f t="shared" si="203"/>
        <v>0.47445181643277823</v>
      </c>
      <c r="AN143" s="122">
        <f t="shared" si="204"/>
        <v>1.1498592406066068</v>
      </c>
      <c r="AO143" s="122">
        <f t="shared" si="205"/>
        <v>3.2574949071978176</v>
      </c>
      <c r="AP143" s="122">
        <f t="shared" si="206"/>
        <v>3.8071525577184588</v>
      </c>
      <c r="AQ143" s="122">
        <f t="shared" si="207"/>
        <v>2.767431530104103</v>
      </c>
      <c r="AR143" s="122">
        <f t="shared" si="208"/>
        <v>0.40640844273426668</v>
      </c>
      <c r="AS143" s="122">
        <f t="shared" si="209"/>
        <v>1.4626556133997266</v>
      </c>
      <c r="AT143" s="122">
        <f t="shared" si="210"/>
        <v>0.96992488116796149</v>
      </c>
      <c r="AU143" s="122">
        <f t="shared" si="211"/>
        <v>2.9378706428248069</v>
      </c>
      <c r="AV143" s="59">
        <f t="shared" ca="1" si="212"/>
        <v>114.52127659574469</v>
      </c>
      <c r="AW143" s="16">
        <f>IF(AND('User Input'!$G$6=1,OR(HOUR(Model!BK143)=8,HOUR(Model!BK143)=9)),10,IF(AND('User Input'!$G$6=2,HOUR(Model!BK143)=6),10,0))</f>
        <v>10</v>
      </c>
      <c r="AX143" s="69">
        <f>IF('User Input'!$G$11=4,(Model!DA143-Model!$DA$4)*50,0)+IF('User Input'!$G$11=3,(Model!CV143-Model!$CV$4)*50,0)+IF('User Input'!$G$11=2,(Model!CW143-Model!$CW$4)*50,0)+IF('User Input'!$G$11=1,(Model!CX143-Model!$CX$4)*-25+(Model!CY143-Model!$CY$4)*-25,0)</f>
        <v>4.5212765957446885</v>
      </c>
      <c r="AY143" s="16">
        <f>IF(AND('User Input'!$G$19=0,Model!BG143="M"),-1000,0)+IF(AND('User Input'!$G$20=0,Model!BG143="T"),-1000,0)+IF(AND('User Input'!$G$21=0,OR(Model!BG143="W",BH143="W")),-1000,0)+IF(AND('User Input'!$G$22=0,OR(Model!BG143="R",BH143="R")),-1000,0)</f>
        <v>0</v>
      </c>
      <c r="AZ143" s="16">
        <f ca="1">IF('User Input'!$G$26="NA",0,OFFSET(Model!BN143,1,'User Input'!$G$26)*50)</f>
        <v>50</v>
      </c>
      <c r="BA143" s="16">
        <f ca="1">IF('User Input'!$G$27="NA",0,OFFSET(Model!BN143,1,'User Input'!$G$27)*50)</f>
        <v>50</v>
      </c>
      <c r="BB143" s="14" t="s">
        <v>928</v>
      </c>
      <c r="BC143" s="14" t="s">
        <v>99</v>
      </c>
      <c r="BD143" s="14">
        <f>VLOOKUP(BB143,Size!$A$1:$D$397,4,TRUE)</f>
        <v>39</v>
      </c>
      <c r="BE143" s="14" t="s">
        <v>974</v>
      </c>
      <c r="BF143" s="14">
        <f t="shared" si="188"/>
        <v>1</v>
      </c>
      <c r="BG143" s="15" t="str">
        <f t="shared" si="189"/>
        <v>R</v>
      </c>
      <c r="BH143" s="15" t="str">
        <f t="shared" si="190"/>
        <v/>
      </c>
      <c r="BI143" s="14" t="s">
        <v>970</v>
      </c>
      <c r="BJ143" s="14">
        <f t="shared" si="191"/>
        <v>5</v>
      </c>
      <c r="BK143" s="123" t="str">
        <f t="shared" si="220"/>
        <v>6:00</v>
      </c>
      <c r="BL143" s="14" t="str">
        <f t="shared" si="221"/>
        <v>9:00</v>
      </c>
      <c r="BM143" s="14" t="s">
        <v>1003</v>
      </c>
      <c r="BN143" s="14" t="s">
        <v>929</v>
      </c>
      <c r="BO143" s="16">
        <f t="shared" si="213"/>
        <v>40</v>
      </c>
      <c r="BP143" s="16">
        <f t="shared" si="214"/>
        <v>0</v>
      </c>
      <c r="BQ143" s="58">
        <f t="shared" si="215"/>
        <v>5</v>
      </c>
      <c r="BR143" s="16">
        <f t="shared" si="216"/>
        <v>5</v>
      </c>
      <c r="BS143" s="16">
        <f t="shared" si="222"/>
        <v>45</v>
      </c>
      <c r="BT143" s="16">
        <f t="shared" si="223"/>
        <v>0</v>
      </c>
      <c r="BU143" s="14">
        <v>0</v>
      </c>
      <c r="BV143" s="14">
        <v>0</v>
      </c>
      <c r="BW143" s="14">
        <v>0</v>
      </c>
      <c r="BX143" s="14">
        <v>0</v>
      </c>
      <c r="BY143" s="14">
        <v>0</v>
      </c>
      <c r="BZ143" s="14">
        <v>0</v>
      </c>
      <c r="CA143" s="14">
        <v>0</v>
      </c>
      <c r="CB143" s="14">
        <v>0</v>
      </c>
      <c r="CC143" s="14">
        <v>0</v>
      </c>
      <c r="CD143" s="14">
        <v>0</v>
      </c>
      <c r="CE143" s="14">
        <v>0</v>
      </c>
      <c r="CF143" s="14">
        <v>0</v>
      </c>
      <c r="CG143" s="14">
        <v>0</v>
      </c>
      <c r="CH143" s="14">
        <v>1</v>
      </c>
      <c r="CI143" s="14">
        <v>0</v>
      </c>
      <c r="CJ143" s="14">
        <v>1</v>
      </c>
      <c r="CK143" s="14">
        <v>0</v>
      </c>
      <c r="CL143" s="14">
        <v>0</v>
      </c>
      <c r="CM143" s="14">
        <v>0</v>
      </c>
      <c r="CN143" s="14">
        <v>0</v>
      </c>
      <c r="CO143" s="14">
        <v>0</v>
      </c>
      <c r="CP143" s="14">
        <v>0</v>
      </c>
      <c r="CQ143" s="14">
        <v>0</v>
      </c>
      <c r="CS143" s="50">
        <v>3.6625000000000001</v>
      </c>
      <c r="CT143" s="50">
        <v>6.6625000000000005</v>
      </c>
      <c r="CU143" s="50">
        <v>6.6749999999999989</v>
      </c>
      <c r="CV143" s="50">
        <v>6.3999999999999995</v>
      </c>
      <c r="CW143" s="50">
        <v>6.5750000000000002</v>
      </c>
      <c r="CX143" s="50">
        <v>5.9749999999999996</v>
      </c>
      <c r="CY143" s="50">
        <v>0.27500000000000002</v>
      </c>
      <c r="CZ143" s="50">
        <v>6.3125</v>
      </c>
      <c r="DA143" s="50">
        <v>6.4750000000000005</v>
      </c>
    </row>
    <row r="144" spans="1:105" s="16" customFormat="1" x14ac:dyDescent="0.25">
      <c r="A144" s="16">
        <v>138</v>
      </c>
      <c r="B144" s="59">
        <f t="shared" si="226"/>
        <v>5</v>
      </c>
      <c r="C144" s="59" t="str">
        <f t="shared" si="217"/>
        <v/>
      </c>
      <c r="D144" s="66">
        <v>0</v>
      </c>
      <c r="E144" s="65">
        <f t="shared" si="218"/>
        <v>0</v>
      </c>
      <c r="F144" s="58">
        <f t="shared" si="194"/>
        <v>0</v>
      </c>
      <c r="G144" s="58">
        <f t="shared" si="197"/>
        <v>0</v>
      </c>
      <c r="H144" s="58" t="str">
        <f t="shared" si="224"/>
        <v/>
      </c>
      <c r="I144" s="58" t="str">
        <f t="shared" si="224"/>
        <v/>
      </c>
      <c r="J144" s="58" t="str">
        <f t="shared" si="224"/>
        <v/>
      </c>
      <c r="K144" s="58" t="str">
        <f t="shared" si="224"/>
        <v/>
      </c>
      <c r="L144" s="58" t="str">
        <f t="shared" si="224"/>
        <v/>
      </c>
      <c r="M144" s="58" t="str">
        <f t="shared" si="224"/>
        <v/>
      </c>
      <c r="N144" s="58" t="str">
        <f t="shared" si="224"/>
        <v/>
      </c>
      <c r="O144" s="58" t="str">
        <f t="shared" si="224"/>
        <v/>
      </c>
      <c r="P144" s="58" t="str">
        <f t="shared" si="224"/>
        <v/>
      </c>
      <c r="Q144" s="58" t="str">
        <f t="shared" si="224"/>
        <v/>
      </c>
      <c r="R144" s="58" t="str">
        <f t="shared" si="225"/>
        <v/>
      </c>
      <c r="S144" s="58" t="str">
        <f t="shared" si="225"/>
        <v/>
      </c>
      <c r="T144" s="58" t="str">
        <f t="shared" si="225"/>
        <v/>
      </c>
      <c r="U144" s="58" t="str">
        <f t="shared" si="225"/>
        <v/>
      </c>
      <c r="V144" s="58" t="str">
        <f t="shared" si="225"/>
        <v/>
      </c>
      <c r="W144" s="58" t="str">
        <f t="shared" si="225"/>
        <v/>
      </c>
      <c r="X144" s="58" t="str">
        <f t="shared" si="225"/>
        <v/>
      </c>
      <c r="Y144" s="58" t="str">
        <f t="shared" si="225"/>
        <v/>
      </c>
      <c r="Z144" s="58" t="str">
        <f t="shared" si="225"/>
        <v/>
      </c>
      <c r="AA144" s="58" t="str">
        <f t="shared" si="225"/>
        <v/>
      </c>
      <c r="AB144" s="68">
        <f t="shared" si="198"/>
        <v>0</v>
      </c>
      <c r="AC144" s="58">
        <f t="shared" ca="1" si="199"/>
        <v>35</v>
      </c>
      <c r="AD144" s="134">
        <f t="shared" ca="1" si="219"/>
        <v>125.77127659574468</v>
      </c>
      <c r="AE144" s="130">
        <f t="shared" ca="1" si="219"/>
        <v>125.77127659574468</v>
      </c>
      <c r="AF144" s="130">
        <f t="shared" ca="1" si="219"/>
        <v>125.77127659574468</v>
      </c>
      <c r="AG144" s="130">
        <f t="shared" ca="1" si="219"/>
        <v>125.77127659574468</v>
      </c>
      <c r="AH144" s="135">
        <f t="shared" ca="1" si="219"/>
        <v>125.77127659574468</v>
      </c>
      <c r="AI144" s="122">
        <f t="shared" si="200"/>
        <v>68.100780896333106</v>
      </c>
      <c r="AJ144" s="16">
        <v>39</v>
      </c>
      <c r="AK144" s="16">
        <f t="shared" si="201"/>
        <v>14</v>
      </c>
      <c r="AL144" s="122">
        <f t="shared" si="202"/>
        <v>93.100780896333106</v>
      </c>
      <c r="AM144" s="122">
        <f t="shared" si="203"/>
        <v>0.2412403802625645</v>
      </c>
      <c r="AN144" s="122">
        <f t="shared" si="204"/>
        <v>2.2714350384789395</v>
      </c>
      <c r="AO144" s="122">
        <f t="shared" si="205"/>
        <v>2.4576278859212302</v>
      </c>
      <c r="AP144" s="122">
        <f t="shared" si="206"/>
        <v>1.7390674513354751</v>
      </c>
      <c r="AQ144" s="122">
        <f t="shared" si="207"/>
        <v>1.2324581258487903</v>
      </c>
      <c r="AR144" s="122">
        <f t="shared" si="208"/>
        <v>0</v>
      </c>
      <c r="AS144" s="122">
        <f t="shared" si="209"/>
        <v>3.1074694431869605</v>
      </c>
      <c r="AT144" s="122">
        <f t="shared" si="210"/>
        <v>2.4893730194658414</v>
      </c>
      <c r="AU144" s="122">
        <f t="shared" si="211"/>
        <v>0.71300362154820962</v>
      </c>
      <c r="AV144" s="59">
        <f t="shared" ca="1" si="212"/>
        <v>125.77127659574468</v>
      </c>
      <c r="AW144" s="16">
        <f>IF(AND('User Input'!$G$6=1,OR(HOUR(Model!BK144)=8,HOUR(Model!BK144)=9)),10,IF(AND('User Input'!$G$6=2,HOUR(Model!BK144)=6),10,0))</f>
        <v>10</v>
      </c>
      <c r="AX144" s="69">
        <f>IF('User Input'!$G$11=4,(Model!DA144-Model!$DA$4)*50,0)+IF('User Input'!$G$11=3,(Model!CV144-Model!$CV$4)*50,0)+IF('User Input'!$G$11=2,(Model!CW144-Model!$CW$4)*50,0)+IF('User Input'!$G$11=1,(Model!CX144-Model!$CX$4)*-25+(Model!CY144-Model!$CY$4)*-25,0)</f>
        <v>15.771276595744677</v>
      </c>
      <c r="AY144" s="16">
        <f>IF(AND('User Input'!$G$19=0,Model!BG144="M"),-1000,0)+IF(AND('User Input'!$G$20=0,Model!BG144="T"),-1000,0)+IF(AND('User Input'!$G$21=0,OR(Model!BG144="W",BH144="W")),-1000,0)+IF(AND('User Input'!$G$22=0,OR(Model!BG144="R",BH144="R")),-1000,0)</f>
        <v>0</v>
      </c>
      <c r="AZ144" s="16">
        <f ca="1">IF('User Input'!$G$26="NA",0,OFFSET(Model!BN144,1,'User Input'!$G$26)*50)</f>
        <v>50</v>
      </c>
      <c r="BA144" s="16">
        <f ca="1">IF('User Input'!$G$27="NA",0,OFFSET(Model!BN144,1,'User Input'!$G$27)*50)</f>
        <v>50</v>
      </c>
      <c r="BB144" s="14" t="s">
        <v>930</v>
      </c>
      <c r="BC144" s="14" t="s">
        <v>100</v>
      </c>
      <c r="BD144" s="14">
        <f>VLOOKUP(BB144,Size!$A$1:$D$397,4,TRUE)</f>
        <v>39</v>
      </c>
      <c r="BE144" s="14" t="s">
        <v>974</v>
      </c>
      <c r="BF144" s="14">
        <f t="shared" si="188"/>
        <v>1</v>
      </c>
      <c r="BG144" s="15" t="str">
        <f t="shared" si="189"/>
        <v>R</v>
      </c>
      <c r="BH144" s="15" t="str">
        <f t="shared" si="190"/>
        <v/>
      </c>
      <c r="BI144" s="14" t="s">
        <v>970</v>
      </c>
      <c r="BJ144" s="14">
        <f t="shared" si="191"/>
        <v>5</v>
      </c>
      <c r="BK144" s="123" t="str">
        <f t="shared" si="220"/>
        <v>6:00</v>
      </c>
      <c r="BL144" s="14" t="str">
        <f t="shared" si="221"/>
        <v>9:00</v>
      </c>
      <c r="BM144" s="14" t="s">
        <v>931</v>
      </c>
      <c r="BN144" s="14" t="s">
        <v>929</v>
      </c>
      <c r="BO144" s="16">
        <f t="shared" si="213"/>
        <v>40</v>
      </c>
      <c r="BP144" s="16">
        <f t="shared" si="214"/>
        <v>0</v>
      </c>
      <c r="BQ144" s="58">
        <f t="shared" si="215"/>
        <v>5</v>
      </c>
      <c r="BR144" s="16">
        <f t="shared" si="216"/>
        <v>5</v>
      </c>
      <c r="BS144" s="16">
        <f t="shared" si="222"/>
        <v>45</v>
      </c>
      <c r="BT144" s="16">
        <f t="shared" si="223"/>
        <v>0</v>
      </c>
      <c r="BU144" s="14">
        <v>0</v>
      </c>
      <c r="BV144" s="14">
        <v>0</v>
      </c>
      <c r="BW144" s="14">
        <v>0</v>
      </c>
      <c r="BX144" s="14">
        <v>0</v>
      </c>
      <c r="BY144" s="14">
        <v>0</v>
      </c>
      <c r="BZ144" s="14">
        <v>0</v>
      </c>
      <c r="CA144" s="14">
        <v>0</v>
      </c>
      <c r="CB144" s="14">
        <v>0</v>
      </c>
      <c r="CC144" s="14">
        <v>0</v>
      </c>
      <c r="CD144" s="14">
        <v>0</v>
      </c>
      <c r="CE144" s="14">
        <v>0</v>
      </c>
      <c r="CF144" s="14">
        <v>0</v>
      </c>
      <c r="CG144" s="14">
        <v>1</v>
      </c>
      <c r="CH144" s="14">
        <v>1</v>
      </c>
      <c r="CI144" s="14">
        <v>0</v>
      </c>
      <c r="CJ144" s="14">
        <v>1</v>
      </c>
      <c r="CK144" s="14">
        <v>0</v>
      </c>
      <c r="CL144" s="14">
        <v>0</v>
      </c>
      <c r="CM144" s="14">
        <v>0</v>
      </c>
      <c r="CN144" s="14">
        <v>0</v>
      </c>
      <c r="CO144" s="14">
        <v>0</v>
      </c>
      <c r="CP144" s="14">
        <v>0</v>
      </c>
      <c r="CQ144" s="14">
        <v>0</v>
      </c>
      <c r="CS144" s="50">
        <v>3.6</v>
      </c>
      <c r="CT144" s="50">
        <v>6.8</v>
      </c>
      <c r="CU144" s="50">
        <v>6.6</v>
      </c>
      <c r="CV144" s="50">
        <v>6.2</v>
      </c>
      <c r="CW144" s="50">
        <v>6.4</v>
      </c>
      <c r="CX144" s="50">
        <v>5.7</v>
      </c>
      <c r="CY144" s="50">
        <v>0.1</v>
      </c>
      <c r="CZ144" s="50">
        <v>6.5</v>
      </c>
      <c r="DA144" s="50">
        <v>6.2</v>
      </c>
    </row>
    <row r="145" spans="1:105" s="16" customFormat="1" x14ac:dyDescent="0.25">
      <c r="A145" s="16">
        <v>139</v>
      </c>
      <c r="B145" s="59">
        <f t="shared" si="226"/>
        <v>5</v>
      </c>
      <c r="C145" s="59" t="str">
        <f t="shared" si="217"/>
        <v/>
      </c>
      <c r="D145" s="66">
        <v>0</v>
      </c>
      <c r="E145" s="65">
        <f t="shared" si="218"/>
        <v>0</v>
      </c>
      <c r="F145" s="58">
        <f t="shared" si="194"/>
        <v>0</v>
      </c>
      <c r="G145" s="58">
        <f t="shared" si="197"/>
        <v>0</v>
      </c>
      <c r="H145" s="58" t="str">
        <f t="shared" si="224"/>
        <v/>
      </c>
      <c r="I145" s="58" t="str">
        <f t="shared" si="224"/>
        <v/>
      </c>
      <c r="J145" s="58" t="str">
        <f t="shared" si="224"/>
        <v/>
      </c>
      <c r="K145" s="58" t="str">
        <f t="shared" si="224"/>
        <v/>
      </c>
      <c r="L145" s="58" t="str">
        <f t="shared" si="224"/>
        <v/>
      </c>
      <c r="M145" s="58" t="str">
        <f t="shared" si="224"/>
        <v/>
      </c>
      <c r="N145" s="58" t="str">
        <f t="shared" si="224"/>
        <v/>
      </c>
      <c r="O145" s="58" t="str">
        <f t="shared" si="224"/>
        <v/>
      </c>
      <c r="P145" s="58" t="str">
        <f t="shared" si="224"/>
        <v/>
      </c>
      <c r="Q145" s="58" t="str">
        <f t="shared" si="224"/>
        <v/>
      </c>
      <c r="R145" s="58" t="str">
        <f t="shared" si="225"/>
        <v/>
      </c>
      <c r="S145" s="58" t="str">
        <f t="shared" si="225"/>
        <v/>
      </c>
      <c r="T145" s="58" t="str">
        <f t="shared" si="225"/>
        <v/>
      </c>
      <c r="U145" s="58" t="str">
        <f t="shared" si="225"/>
        <v/>
      </c>
      <c r="V145" s="58" t="str">
        <f t="shared" si="225"/>
        <v/>
      </c>
      <c r="W145" s="58" t="str">
        <f t="shared" si="225"/>
        <v/>
      </c>
      <c r="X145" s="58" t="str">
        <f t="shared" si="225"/>
        <v/>
      </c>
      <c r="Y145" s="58" t="str">
        <f t="shared" si="225"/>
        <v/>
      </c>
      <c r="Z145" s="58" t="str">
        <f t="shared" si="225"/>
        <v/>
      </c>
      <c r="AA145" s="58" t="str">
        <f t="shared" si="225"/>
        <v/>
      </c>
      <c r="AB145" s="68">
        <f t="shared" si="198"/>
        <v>0</v>
      </c>
      <c r="AC145" s="58">
        <f t="shared" ca="1" si="199"/>
        <v>51</v>
      </c>
      <c r="AD145" s="134">
        <f t="shared" ca="1" si="219"/>
        <v>64.455851063829783</v>
      </c>
      <c r="AE145" s="130">
        <f t="shared" ca="1" si="219"/>
        <v>13.154255319148938</v>
      </c>
      <c r="AF145" s="130">
        <f t="shared" ca="1" si="219"/>
        <v>6.5771276595744688</v>
      </c>
      <c r="AG145" s="130">
        <f t="shared" ca="1" si="219"/>
        <v>3.2885638297872344</v>
      </c>
      <c r="AH145" s="135">
        <f t="shared" ca="1" si="219"/>
        <v>0.65771276595744677</v>
      </c>
      <c r="AI145" s="122">
        <f t="shared" si="200"/>
        <v>304.67019013128066</v>
      </c>
      <c r="AJ145" s="16">
        <v>39</v>
      </c>
      <c r="AK145" s="16">
        <f t="shared" si="201"/>
        <v>14</v>
      </c>
      <c r="AL145" s="122">
        <f t="shared" si="202"/>
        <v>329.67019013128066</v>
      </c>
      <c r="AM145" s="122">
        <f t="shared" si="203"/>
        <v>3.0602082390222524E-2</v>
      </c>
      <c r="AN145" s="122">
        <f t="shared" si="204"/>
        <v>5.8669081032140392E-2</v>
      </c>
      <c r="AO145" s="122">
        <f t="shared" si="205"/>
        <v>3.5491172476233639</v>
      </c>
      <c r="AP145" s="122">
        <f t="shared" si="206"/>
        <v>8.4092802172929577</v>
      </c>
      <c r="AQ145" s="122">
        <f t="shared" si="207"/>
        <v>5.6409687641466437</v>
      </c>
      <c r="AR145" s="122">
        <f t="shared" si="208"/>
        <v>1.8198392937980985</v>
      </c>
      <c r="AS145" s="122">
        <f t="shared" si="209"/>
        <v>4.3223630602082368</v>
      </c>
      <c r="AT145" s="122">
        <f t="shared" si="210"/>
        <v>3.5872453598913729</v>
      </c>
      <c r="AU145" s="122">
        <f t="shared" si="211"/>
        <v>5.8832163875056525</v>
      </c>
      <c r="AV145" s="59">
        <f t="shared" ca="1" si="212"/>
        <v>65.771276595744681</v>
      </c>
      <c r="AW145" s="16">
        <f>IF(AND('User Input'!$G$6=1,OR(HOUR(Model!BK145)=8,HOUR(Model!BK145)=9)),10,IF(AND('User Input'!$G$6=2,HOUR(Model!BK145)=6),10,0))</f>
        <v>10</v>
      </c>
      <c r="AX145" s="69">
        <f>IF('User Input'!$G$11=4,(Model!DA145-Model!$DA$4)*50,0)+IF('User Input'!$G$11=3,(Model!CV145-Model!$CV$4)*50,0)+IF('User Input'!$G$11=2,(Model!CW145-Model!$CW$4)*50,0)+IF('User Input'!$G$11=1,(Model!CX145-Model!$CX$4)*-25+(Model!CY145-Model!$CY$4)*-25,0)</f>
        <v>5.7712765957446752</v>
      </c>
      <c r="AY145" s="16">
        <f>IF(AND('User Input'!$G$19=0,Model!BG145="M"),-1000,0)+IF(AND('User Input'!$G$20=0,Model!BG145="T"),-1000,0)+IF(AND('User Input'!$G$21=0,OR(Model!BG145="W",BH145="W")),-1000,0)+IF(AND('User Input'!$G$22=0,OR(Model!BG145="R",BH145="R")),-1000,0)</f>
        <v>0</v>
      </c>
      <c r="AZ145" s="16">
        <f ca="1">IF('User Input'!$G$26="NA",0,OFFSET(Model!BN145,1,'User Input'!$G$26)*50)</f>
        <v>50</v>
      </c>
      <c r="BA145" s="16">
        <f ca="1">IF('User Input'!$G$27="NA",0,OFFSET(Model!BN145,1,'User Input'!$G$27)*50)</f>
        <v>0</v>
      </c>
      <c r="BB145" s="14" t="s">
        <v>693</v>
      </c>
      <c r="BC145" s="14" t="s">
        <v>101</v>
      </c>
      <c r="BD145" s="14">
        <f>VLOOKUP(BB145,Size!$A$1:$D$397,4,TRUE)</f>
        <v>39</v>
      </c>
      <c r="BE145" s="14" t="s">
        <v>974</v>
      </c>
      <c r="BF145" s="14">
        <f t="shared" si="188"/>
        <v>1</v>
      </c>
      <c r="BG145" s="15" t="str">
        <f t="shared" si="189"/>
        <v>R</v>
      </c>
      <c r="BH145" s="15" t="str">
        <f t="shared" si="190"/>
        <v/>
      </c>
      <c r="BI145" s="14" t="s">
        <v>970</v>
      </c>
      <c r="BJ145" s="14">
        <f t="shared" si="191"/>
        <v>5</v>
      </c>
      <c r="BK145" s="123" t="str">
        <f t="shared" si="220"/>
        <v>6:00</v>
      </c>
      <c r="BL145" s="14" t="str">
        <f t="shared" si="221"/>
        <v>9:00</v>
      </c>
      <c r="BM145" s="14" t="s">
        <v>694</v>
      </c>
      <c r="BN145" s="14" t="s">
        <v>695</v>
      </c>
      <c r="BO145" s="16">
        <f t="shared" si="213"/>
        <v>40</v>
      </c>
      <c r="BP145" s="16">
        <f t="shared" si="214"/>
        <v>0</v>
      </c>
      <c r="BQ145" s="58">
        <f t="shared" si="215"/>
        <v>5</v>
      </c>
      <c r="BR145" s="16">
        <f t="shared" si="216"/>
        <v>5</v>
      </c>
      <c r="BS145" s="16">
        <f t="shared" si="222"/>
        <v>45</v>
      </c>
      <c r="BT145" s="16">
        <f t="shared" si="223"/>
        <v>0</v>
      </c>
      <c r="BU145" s="14">
        <v>0</v>
      </c>
      <c r="BV145" s="14">
        <v>0</v>
      </c>
      <c r="BW145" s="14">
        <v>0</v>
      </c>
      <c r="BX145" s="14">
        <v>0</v>
      </c>
      <c r="BY145" s="14">
        <v>0</v>
      </c>
      <c r="BZ145" s="14">
        <v>0</v>
      </c>
      <c r="CA145" s="14">
        <v>0</v>
      </c>
      <c r="CB145" s="14">
        <v>0</v>
      </c>
      <c r="CC145" s="14">
        <v>0</v>
      </c>
      <c r="CD145" s="14">
        <v>0</v>
      </c>
      <c r="CE145" s="14">
        <v>0</v>
      </c>
      <c r="CF145" s="14">
        <v>0</v>
      </c>
      <c r="CG145" s="14">
        <v>0</v>
      </c>
      <c r="CH145" s="14">
        <v>1</v>
      </c>
      <c r="CI145" s="14">
        <v>0</v>
      </c>
      <c r="CJ145" s="14">
        <v>1</v>
      </c>
      <c r="CK145" s="14">
        <v>0</v>
      </c>
      <c r="CL145" s="14">
        <v>0</v>
      </c>
      <c r="CM145" s="14">
        <v>0</v>
      </c>
      <c r="CN145" s="14">
        <v>0</v>
      </c>
      <c r="CO145" s="14">
        <v>1</v>
      </c>
      <c r="CP145" s="14">
        <v>0</v>
      </c>
      <c r="CQ145" s="14">
        <v>0</v>
      </c>
      <c r="CS145" s="50">
        <v>3.5</v>
      </c>
      <c r="CT145" s="50">
        <v>6.4</v>
      </c>
      <c r="CU145" s="50">
        <v>6.7</v>
      </c>
      <c r="CV145" s="50">
        <v>6.7</v>
      </c>
      <c r="CW145" s="50">
        <v>6.8</v>
      </c>
      <c r="CX145" s="50">
        <v>6.2</v>
      </c>
      <c r="CY145" s="50">
        <v>0</v>
      </c>
      <c r="CZ145" s="50">
        <v>6.6</v>
      </c>
      <c r="DA145" s="50">
        <v>6.7</v>
      </c>
    </row>
    <row r="146" spans="1:105" s="16" customFormat="1" x14ac:dyDescent="0.25">
      <c r="A146" s="16">
        <v>140</v>
      </c>
      <c r="B146" s="59">
        <f t="shared" si="226"/>
        <v>5</v>
      </c>
      <c r="C146" s="59" t="str">
        <f t="shared" si="217"/>
        <v/>
      </c>
      <c r="D146" s="66">
        <v>0</v>
      </c>
      <c r="E146" s="65">
        <f t="shared" si="218"/>
        <v>0</v>
      </c>
      <c r="F146" s="58">
        <f t="shared" si="194"/>
        <v>0</v>
      </c>
      <c r="G146" s="58">
        <f t="shared" si="197"/>
        <v>0</v>
      </c>
      <c r="H146" s="58" t="str">
        <f t="shared" si="224"/>
        <v/>
      </c>
      <c r="I146" s="58" t="str">
        <f t="shared" si="224"/>
        <v/>
      </c>
      <c r="J146" s="58" t="str">
        <f t="shared" si="224"/>
        <v/>
      </c>
      <c r="K146" s="58" t="str">
        <f t="shared" si="224"/>
        <v/>
      </c>
      <c r="L146" s="58" t="str">
        <f t="shared" si="224"/>
        <v/>
      </c>
      <c r="M146" s="58" t="str">
        <f t="shared" si="224"/>
        <v/>
      </c>
      <c r="N146" s="58" t="str">
        <f t="shared" si="224"/>
        <v/>
      </c>
      <c r="O146" s="58" t="str">
        <f t="shared" si="224"/>
        <v/>
      </c>
      <c r="P146" s="58" t="str">
        <f t="shared" si="224"/>
        <v/>
      </c>
      <c r="Q146" s="58" t="str">
        <f t="shared" si="224"/>
        <v/>
      </c>
      <c r="R146" s="58" t="str">
        <f t="shared" si="225"/>
        <v/>
      </c>
      <c r="S146" s="58" t="str">
        <f t="shared" si="225"/>
        <v/>
      </c>
      <c r="T146" s="58" t="str">
        <f t="shared" si="225"/>
        <v/>
      </c>
      <c r="U146" s="58" t="str">
        <f t="shared" si="225"/>
        <v/>
      </c>
      <c r="V146" s="58" t="str">
        <f t="shared" si="225"/>
        <v/>
      </c>
      <c r="W146" s="58" t="str">
        <f t="shared" si="225"/>
        <v/>
      </c>
      <c r="X146" s="58" t="str">
        <f t="shared" si="225"/>
        <v/>
      </c>
      <c r="Y146" s="58" t="str">
        <f t="shared" si="225"/>
        <v/>
      </c>
      <c r="Z146" s="58" t="str">
        <f t="shared" si="225"/>
        <v/>
      </c>
      <c r="AA146" s="58" t="str">
        <f t="shared" si="225"/>
        <v/>
      </c>
      <c r="AB146" s="68">
        <f t="shared" si="198"/>
        <v>0</v>
      </c>
      <c r="AC146" s="58">
        <f t="shared" ca="1" si="199"/>
        <v>53</v>
      </c>
      <c r="AD146" s="134">
        <f t="shared" ca="1" si="219"/>
        <v>63.271276595744681</v>
      </c>
      <c r="AE146" s="130">
        <f t="shared" ca="1" si="219"/>
        <v>63.271276595744681</v>
      </c>
      <c r="AF146" s="130">
        <f t="shared" ca="1" si="219"/>
        <v>63.271276595744681</v>
      </c>
      <c r="AG146" s="130">
        <f t="shared" ca="1" si="219"/>
        <v>63.271276595744681</v>
      </c>
      <c r="AH146" s="135">
        <f t="shared" ca="1" si="219"/>
        <v>63.271276595744681</v>
      </c>
      <c r="AI146" s="122">
        <f t="shared" si="200"/>
        <v>20.288965595291792</v>
      </c>
      <c r="AJ146" s="16">
        <v>39</v>
      </c>
      <c r="AK146" s="16">
        <f t="shared" si="201"/>
        <v>14</v>
      </c>
      <c r="AL146" s="122">
        <f t="shared" si="202"/>
        <v>45.288965595291792</v>
      </c>
      <c r="AM146" s="122">
        <f t="shared" si="203"/>
        <v>0</v>
      </c>
      <c r="AN146" s="122">
        <f t="shared" si="204"/>
        <v>1.4182435491172423</v>
      </c>
      <c r="AO146" s="122">
        <f t="shared" si="205"/>
        <v>1.5661385242191057</v>
      </c>
      <c r="AP146" s="122">
        <f t="shared" si="206"/>
        <v>0.47098234495248159</v>
      </c>
      <c r="AQ146" s="122">
        <f t="shared" si="207"/>
        <v>1.2324581258487903</v>
      </c>
      <c r="AR146" s="122">
        <f t="shared" si="208"/>
        <v>0.51345631507469347</v>
      </c>
      <c r="AS146" s="122">
        <f t="shared" si="209"/>
        <v>1.277682209144408</v>
      </c>
      <c r="AT146" s="122">
        <f t="shared" si="210"/>
        <v>0</v>
      </c>
      <c r="AU146" s="122">
        <f t="shared" si="211"/>
        <v>4.4918515165232341E-2</v>
      </c>
      <c r="AV146" s="59">
        <f t="shared" ca="1" si="212"/>
        <v>63.271276595744681</v>
      </c>
      <c r="AW146" s="16">
        <f>IF(AND('User Input'!$G$6=1,OR(HOUR(Model!BK146)=8,HOUR(Model!BK146)=9)),10,IF(AND('User Input'!$G$6=2,HOUR(Model!BK146)=6),10,0))</f>
        <v>10</v>
      </c>
      <c r="AX146" s="69">
        <f>IF('User Input'!$G$11=4,(Model!DA146-Model!$DA$4)*50,0)+IF('User Input'!$G$11=3,(Model!CV146-Model!$CV$4)*50,0)+IF('User Input'!$G$11=2,(Model!CW146-Model!$CW$4)*50,0)+IF('User Input'!$G$11=1,(Model!CX146-Model!$CX$4)*-25+(Model!CY146-Model!$CY$4)*-25,0)</f>
        <v>3.2712765957446814</v>
      </c>
      <c r="AY146" s="16">
        <f>IF(AND('User Input'!$G$19=0,Model!BG146="M"),-1000,0)+IF(AND('User Input'!$G$20=0,Model!BG146="T"),-1000,0)+IF(AND('User Input'!$G$21=0,OR(Model!BG146="W",BH146="W")),-1000,0)+IF(AND('User Input'!$G$22=0,OR(Model!BG146="R",BH146="R")),-1000,0)</f>
        <v>0</v>
      </c>
      <c r="AZ146" s="16">
        <f ca="1">IF('User Input'!$G$26="NA",0,OFFSET(Model!BN146,1,'User Input'!$G$26)*50)</f>
        <v>50</v>
      </c>
      <c r="BA146" s="16">
        <f ca="1">IF('User Input'!$G$27="NA",0,OFFSET(Model!BN146,1,'User Input'!$G$27)*50)</f>
        <v>0</v>
      </c>
      <c r="BB146" s="14" t="s">
        <v>776</v>
      </c>
      <c r="BC146" s="14" t="s">
        <v>104</v>
      </c>
      <c r="BD146" s="14">
        <f>VLOOKUP(BB146,Size!$A$1:$D$397,4,TRUE)</f>
        <v>39</v>
      </c>
      <c r="BE146" s="14" t="s">
        <v>974</v>
      </c>
      <c r="BF146" s="14">
        <f t="shared" si="188"/>
        <v>1</v>
      </c>
      <c r="BG146" s="15" t="str">
        <f t="shared" si="189"/>
        <v>R</v>
      </c>
      <c r="BH146" s="15" t="str">
        <f t="shared" si="190"/>
        <v/>
      </c>
      <c r="BI146" s="14" t="s">
        <v>970</v>
      </c>
      <c r="BJ146" s="14">
        <f t="shared" si="191"/>
        <v>5</v>
      </c>
      <c r="BK146" s="123" t="str">
        <f t="shared" si="220"/>
        <v>6:00</v>
      </c>
      <c r="BL146" s="14" t="str">
        <f t="shared" si="221"/>
        <v>9:00</v>
      </c>
      <c r="BM146" s="14" t="s">
        <v>777</v>
      </c>
      <c r="BN146" s="14" t="s">
        <v>768</v>
      </c>
      <c r="BO146" s="16">
        <f t="shared" si="213"/>
        <v>40</v>
      </c>
      <c r="BP146" s="16">
        <f t="shared" si="214"/>
        <v>0</v>
      </c>
      <c r="BQ146" s="58">
        <f t="shared" si="215"/>
        <v>5</v>
      </c>
      <c r="BR146" s="16">
        <f t="shared" si="216"/>
        <v>5</v>
      </c>
      <c r="BS146" s="16">
        <f t="shared" si="222"/>
        <v>45</v>
      </c>
      <c r="BT146" s="16">
        <f t="shared" si="223"/>
        <v>0</v>
      </c>
      <c r="BU146" s="14">
        <v>0</v>
      </c>
      <c r="BV146" s="14">
        <v>0</v>
      </c>
      <c r="BW146" s="14">
        <v>0</v>
      </c>
      <c r="BX146" s="14">
        <v>0</v>
      </c>
      <c r="BY146" s="14">
        <v>0</v>
      </c>
      <c r="BZ146" s="14">
        <v>0</v>
      </c>
      <c r="CA146" s="14">
        <v>0</v>
      </c>
      <c r="CB146" s="14">
        <v>1</v>
      </c>
      <c r="CC146" s="14">
        <v>0</v>
      </c>
      <c r="CD146" s="14">
        <v>0</v>
      </c>
      <c r="CE146" s="14">
        <v>0</v>
      </c>
      <c r="CF146" s="14">
        <v>0</v>
      </c>
      <c r="CG146" s="14">
        <v>0</v>
      </c>
      <c r="CH146" s="14">
        <v>0</v>
      </c>
      <c r="CI146" s="14">
        <v>0</v>
      </c>
      <c r="CJ146" s="14">
        <v>1</v>
      </c>
      <c r="CK146" s="14">
        <v>0</v>
      </c>
      <c r="CL146" s="14">
        <v>0</v>
      </c>
      <c r="CM146" s="14">
        <v>0</v>
      </c>
      <c r="CN146" s="14">
        <v>0</v>
      </c>
      <c r="CO146" s="14">
        <v>0</v>
      </c>
      <c r="CP146" s="14">
        <v>0</v>
      </c>
      <c r="CQ146" s="14">
        <v>0</v>
      </c>
      <c r="CS146" s="50">
        <v>3.2</v>
      </c>
      <c r="CT146" s="50">
        <v>6.7</v>
      </c>
      <c r="CU146" s="50">
        <v>6.5</v>
      </c>
      <c r="CV146" s="50">
        <v>6</v>
      </c>
      <c r="CW146" s="50">
        <v>6.4</v>
      </c>
      <c r="CX146" s="50">
        <v>6</v>
      </c>
      <c r="CY146" s="50">
        <v>0.3</v>
      </c>
      <c r="CZ146" s="50">
        <v>5.8</v>
      </c>
      <c r="DA146" s="50">
        <v>6</v>
      </c>
    </row>
    <row r="147" spans="1:105" s="16" customFormat="1" x14ac:dyDescent="0.25">
      <c r="A147" s="16">
        <v>141</v>
      </c>
      <c r="B147" s="59">
        <f t="shared" si="226"/>
        <v>5</v>
      </c>
      <c r="C147" s="59" t="str">
        <f t="shared" si="217"/>
        <v/>
      </c>
      <c r="D147" s="66">
        <v>0</v>
      </c>
      <c r="E147" s="65">
        <f t="shared" si="218"/>
        <v>0</v>
      </c>
      <c r="F147" s="58">
        <f t="shared" si="194"/>
        <v>0</v>
      </c>
      <c r="G147" s="58">
        <f t="shared" si="197"/>
        <v>0</v>
      </c>
      <c r="H147" s="58" t="str">
        <f t="shared" ref="H147:Q154" si="227">IF(OR($F147=H$6,$G147=H$6),$BB147,"")</f>
        <v/>
      </c>
      <c r="I147" s="58" t="str">
        <f t="shared" si="227"/>
        <v/>
      </c>
      <c r="J147" s="58" t="str">
        <f t="shared" si="227"/>
        <v/>
      </c>
      <c r="K147" s="58" t="str">
        <f t="shared" si="227"/>
        <v/>
      </c>
      <c r="L147" s="58" t="str">
        <f t="shared" si="227"/>
        <v/>
      </c>
      <c r="M147" s="58" t="str">
        <f t="shared" si="227"/>
        <v/>
      </c>
      <c r="N147" s="58" t="str">
        <f t="shared" si="227"/>
        <v/>
      </c>
      <c r="O147" s="58" t="str">
        <f t="shared" si="227"/>
        <v/>
      </c>
      <c r="P147" s="58" t="str">
        <f t="shared" si="227"/>
        <v/>
      </c>
      <c r="Q147" s="58" t="str">
        <f t="shared" si="227"/>
        <v/>
      </c>
      <c r="R147" s="58" t="str">
        <f t="shared" ref="R147:AA154" si="228">IF(OR($F147=R$6,$G147=R$6),$BB147,"")</f>
        <v/>
      </c>
      <c r="S147" s="58" t="str">
        <f t="shared" si="228"/>
        <v/>
      </c>
      <c r="T147" s="58" t="str">
        <f t="shared" si="228"/>
        <v/>
      </c>
      <c r="U147" s="58" t="str">
        <f t="shared" si="228"/>
        <v/>
      </c>
      <c r="V147" s="58" t="str">
        <f t="shared" si="228"/>
        <v/>
      </c>
      <c r="W147" s="58" t="str">
        <f t="shared" si="228"/>
        <v/>
      </c>
      <c r="X147" s="58" t="str">
        <f t="shared" si="228"/>
        <v/>
      </c>
      <c r="Y147" s="58" t="str">
        <f t="shared" si="228"/>
        <v/>
      </c>
      <c r="Z147" s="58" t="str">
        <f t="shared" si="228"/>
        <v/>
      </c>
      <c r="AA147" s="58" t="str">
        <f t="shared" si="228"/>
        <v/>
      </c>
      <c r="AB147" s="68">
        <f t="shared" si="198"/>
        <v>0</v>
      </c>
      <c r="AC147" s="58">
        <f t="shared" ca="1" si="199"/>
        <v>40</v>
      </c>
      <c r="AD147" s="134">
        <f t="shared" ca="1" si="219"/>
        <v>103.27127659574468</v>
      </c>
      <c r="AE147" s="130">
        <f t="shared" ca="1" si="219"/>
        <v>103.27127659574468</v>
      </c>
      <c r="AF147" s="130">
        <f t="shared" ca="1" si="219"/>
        <v>103.27127659574468</v>
      </c>
      <c r="AG147" s="130">
        <f t="shared" ca="1" si="219"/>
        <v>103.27127659574468</v>
      </c>
      <c r="AH147" s="135">
        <f t="shared" ca="1" si="219"/>
        <v>103.27127659574468</v>
      </c>
      <c r="AI147" s="122">
        <f t="shared" si="200"/>
        <v>12.167836124943456</v>
      </c>
      <c r="AJ147" s="16">
        <v>39</v>
      </c>
      <c r="AK147" s="16">
        <f t="shared" si="201"/>
        <v>14</v>
      </c>
      <c r="AL147" s="122">
        <f t="shared" si="202"/>
        <v>37.167836124943456</v>
      </c>
      <c r="AM147" s="122">
        <f t="shared" si="203"/>
        <v>0.2412403802625645</v>
      </c>
      <c r="AN147" s="122">
        <f t="shared" si="204"/>
        <v>0.31186057039384019</v>
      </c>
      <c r="AO147" s="122">
        <f t="shared" si="205"/>
        <v>1.5661385242191057</v>
      </c>
      <c r="AP147" s="122">
        <f t="shared" si="206"/>
        <v>1.7390674513354751</v>
      </c>
      <c r="AQ147" s="122">
        <f t="shared" si="207"/>
        <v>0.22820280669985935</v>
      </c>
      <c r="AR147" s="122">
        <f t="shared" si="208"/>
        <v>0.51345631507469347</v>
      </c>
      <c r="AS147" s="122">
        <f t="shared" si="209"/>
        <v>0</v>
      </c>
      <c r="AT147" s="122">
        <f t="shared" si="210"/>
        <v>1.5915006790403083</v>
      </c>
      <c r="AU147" s="122">
        <f t="shared" si="211"/>
        <v>0.71300362154820962</v>
      </c>
      <c r="AV147" s="59">
        <f t="shared" ca="1" si="212"/>
        <v>103.27127659574468</v>
      </c>
      <c r="AW147" s="16">
        <f>IF(AND('User Input'!$G$6=1,OR(HOUR(Model!BK147)=8,HOUR(Model!BK147)=9)),10,IF(AND('User Input'!$G$6=2,HOUR(Model!BK147)=6),10,0))</f>
        <v>10</v>
      </c>
      <c r="AX147" s="69">
        <f>IF('User Input'!$G$11=4,(Model!DA147-Model!$DA$4)*50,0)+IF('User Input'!$G$11=3,(Model!CV147-Model!$CV$4)*50,0)+IF('User Input'!$G$11=2,(Model!CW147-Model!$CW$4)*50,0)+IF('User Input'!$G$11=1,(Model!CX147-Model!$CX$4)*-25+(Model!CY147-Model!$CY$4)*-25,0)</f>
        <v>-6.7287234042553186</v>
      </c>
      <c r="AY147" s="16">
        <f>IF(AND('User Input'!$G$19=0,Model!BG147="M"),-1000,0)+IF(AND('User Input'!$G$20=0,Model!BG147="T"),-1000,0)+IF(AND('User Input'!$G$21=0,OR(Model!BG147="W",BH147="W")),-1000,0)+IF(AND('User Input'!$G$22=0,OR(Model!BG147="R",BH147="R")),-1000,0)</f>
        <v>0</v>
      </c>
      <c r="AZ147" s="16">
        <f ca="1">IF('User Input'!$G$26="NA",0,OFFSET(Model!BN147,1,'User Input'!$G$26)*50)</f>
        <v>50</v>
      </c>
      <c r="BA147" s="16">
        <f ca="1">IF('User Input'!$G$27="NA",0,OFFSET(Model!BN147,1,'User Input'!$G$27)*50)</f>
        <v>50</v>
      </c>
      <c r="BB147" s="14" t="s">
        <v>703</v>
      </c>
      <c r="BC147" s="14" t="s">
        <v>113</v>
      </c>
      <c r="BD147" s="14">
        <f>VLOOKUP(BB147,Size!$A$1:$D$397,4,TRUE)</f>
        <v>39</v>
      </c>
      <c r="BE147" s="14" t="s">
        <v>974</v>
      </c>
      <c r="BF147" s="14">
        <f t="shared" ref="BF147:BF154" si="229">LEN(BE147)</f>
        <v>1</v>
      </c>
      <c r="BG147" s="15" t="str">
        <f t="shared" ref="BG147:BG154" si="230">IF(BF147=1,BE147,LEFT(BE147,1))</f>
        <v>R</v>
      </c>
      <c r="BH147" s="15" t="str">
        <f t="shared" ref="BH147:BH154" si="231">IF(BF147=1,"",RIGHT(BE147,1))</f>
        <v/>
      </c>
      <c r="BI147" s="14" t="s">
        <v>970</v>
      </c>
      <c r="BJ147" s="14">
        <f t="shared" ref="BJ147:BJ156" si="232">FIND($BJ$6,BI147)</f>
        <v>5</v>
      </c>
      <c r="BK147" s="123" t="str">
        <f t="shared" si="220"/>
        <v>6:00</v>
      </c>
      <c r="BL147" s="14" t="str">
        <f t="shared" si="221"/>
        <v>9:00</v>
      </c>
      <c r="BM147" s="14" t="s">
        <v>767</v>
      </c>
      <c r="BN147" s="14" t="s">
        <v>702</v>
      </c>
      <c r="BO147" s="16">
        <f t="shared" si="213"/>
        <v>40</v>
      </c>
      <c r="BP147" s="16">
        <f t="shared" si="214"/>
        <v>0</v>
      </c>
      <c r="BQ147" s="58">
        <f t="shared" si="215"/>
        <v>5</v>
      </c>
      <c r="BR147" s="16">
        <f t="shared" si="216"/>
        <v>5</v>
      </c>
      <c r="BS147" s="16">
        <f t="shared" si="222"/>
        <v>45</v>
      </c>
      <c r="BT147" s="16">
        <f t="shared" si="223"/>
        <v>0</v>
      </c>
      <c r="BU147" s="14">
        <v>0</v>
      </c>
      <c r="BV147" s="14">
        <v>0</v>
      </c>
      <c r="BW147" s="14">
        <v>0</v>
      </c>
      <c r="BX147" s="14">
        <v>0</v>
      </c>
      <c r="BY147" s="14">
        <v>0</v>
      </c>
      <c r="BZ147" s="14">
        <v>0</v>
      </c>
      <c r="CA147" s="14">
        <v>0</v>
      </c>
      <c r="CB147" s="14">
        <v>1</v>
      </c>
      <c r="CC147" s="14">
        <v>0</v>
      </c>
      <c r="CD147" s="14">
        <v>0</v>
      </c>
      <c r="CE147" s="14">
        <v>0</v>
      </c>
      <c r="CF147" s="14">
        <v>0</v>
      </c>
      <c r="CG147" s="14">
        <v>0</v>
      </c>
      <c r="CH147" s="14">
        <v>0</v>
      </c>
      <c r="CI147" s="14">
        <v>0</v>
      </c>
      <c r="CJ147" s="14">
        <v>1</v>
      </c>
      <c r="CK147" s="14">
        <v>0</v>
      </c>
      <c r="CL147" s="14">
        <v>0</v>
      </c>
      <c r="CM147" s="14">
        <v>0</v>
      </c>
      <c r="CN147" s="14">
        <v>0</v>
      </c>
      <c r="CO147" s="14">
        <v>0</v>
      </c>
      <c r="CP147" s="14">
        <v>0</v>
      </c>
      <c r="CQ147" s="14">
        <v>0</v>
      </c>
      <c r="CS147" s="50">
        <v>3.6</v>
      </c>
      <c r="CT147" s="50">
        <v>6.5</v>
      </c>
      <c r="CU147" s="50">
        <v>6.5</v>
      </c>
      <c r="CV147" s="50">
        <v>6.2</v>
      </c>
      <c r="CW147" s="50">
        <v>6.2</v>
      </c>
      <c r="CX147" s="50">
        <v>6</v>
      </c>
      <c r="CY147" s="50">
        <v>0.7</v>
      </c>
      <c r="CZ147" s="50">
        <v>6.4</v>
      </c>
      <c r="DA147" s="50">
        <v>6.2</v>
      </c>
    </row>
    <row r="148" spans="1:105" s="16" customFormat="1" x14ac:dyDescent="0.25">
      <c r="A148" s="16">
        <v>142</v>
      </c>
      <c r="B148" s="59">
        <f t="shared" si="226"/>
        <v>5</v>
      </c>
      <c r="C148" s="59" t="str">
        <f t="shared" si="217"/>
        <v/>
      </c>
      <c r="D148" s="66">
        <v>0</v>
      </c>
      <c r="E148" s="65">
        <f t="shared" si="218"/>
        <v>0</v>
      </c>
      <c r="F148" s="58">
        <f t="shared" si="194"/>
        <v>0</v>
      </c>
      <c r="G148" s="58">
        <f t="shared" si="197"/>
        <v>0</v>
      </c>
      <c r="H148" s="58" t="str">
        <f t="shared" si="227"/>
        <v/>
      </c>
      <c r="I148" s="58" t="str">
        <f t="shared" si="227"/>
        <v/>
      </c>
      <c r="J148" s="58" t="str">
        <f t="shared" si="227"/>
        <v/>
      </c>
      <c r="K148" s="58" t="str">
        <f t="shared" si="227"/>
        <v/>
      </c>
      <c r="L148" s="58" t="str">
        <f t="shared" si="227"/>
        <v/>
      </c>
      <c r="M148" s="58" t="str">
        <f t="shared" si="227"/>
        <v/>
      </c>
      <c r="N148" s="58" t="str">
        <f t="shared" si="227"/>
        <v/>
      </c>
      <c r="O148" s="58" t="str">
        <f t="shared" si="227"/>
        <v/>
      </c>
      <c r="P148" s="58" t="str">
        <f t="shared" si="227"/>
        <v/>
      </c>
      <c r="Q148" s="58" t="str">
        <f t="shared" si="227"/>
        <v/>
      </c>
      <c r="R148" s="58" t="str">
        <f t="shared" si="228"/>
        <v/>
      </c>
      <c r="S148" s="58" t="str">
        <f t="shared" si="228"/>
        <v/>
      </c>
      <c r="T148" s="58" t="str">
        <f t="shared" si="228"/>
        <v/>
      </c>
      <c r="U148" s="58" t="str">
        <f t="shared" si="228"/>
        <v/>
      </c>
      <c r="V148" s="58" t="str">
        <f t="shared" si="228"/>
        <v/>
      </c>
      <c r="W148" s="58" t="str">
        <f t="shared" si="228"/>
        <v/>
      </c>
      <c r="X148" s="58" t="str">
        <f t="shared" si="228"/>
        <v/>
      </c>
      <c r="Y148" s="58" t="str">
        <f t="shared" si="228"/>
        <v/>
      </c>
      <c r="Z148" s="58" t="str">
        <f t="shared" si="228"/>
        <v/>
      </c>
      <c r="AA148" s="58" t="str">
        <f t="shared" si="228"/>
        <v/>
      </c>
      <c r="AB148" s="68">
        <f t="shared" si="198"/>
        <v>0</v>
      </c>
      <c r="AC148" s="58">
        <f t="shared" ca="1" si="199"/>
        <v>100</v>
      </c>
      <c r="AD148" s="134">
        <f t="shared" ca="1" si="219"/>
        <v>15.771276595744684</v>
      </c>
      <c r="AE148" s="130">
        <f t="shared" ca="1" si="219"/>
        <v>15.771276595744684</v>
      </c>
      <c r="AF148" s="130">
        <f t="shared" ca="1" si="219"/>
        <v>15.771276595744684</v>
      </c>
      <c r="AG148" s="130">
        <f t="shared" ca="1" si="219"/>
        <v>15.771276595744684</v>
      </c>
      <c r="AH148" s="135">
        <f t="shared" ca="1" si="219"/>
        <v>15.771276595744684</v>
      </c>
      <c r="AI148" s="122">
        <f t="shared" si="200"/>
        <v>33.686894522408181</v>
      </c>
      <c r="AJ148" s="16">
        <v>59</v>
      </c>
      <c r="AK148" s="16">
        <f t="shared" si="201"/>
        <v>14</v>
      </c>
      <c r="AL148" s="122">
        <f t="shared" si="202"/>
        <v>78.686894522408181</v>
      </c>
      <c r="AM148" s="122">
        <f t="shared" si="203"/>
        <v>0</v>
      </c>
      <c r="AN148" s="122">
        <f t="shared" si="204"/>
        <v>0.31186057039384019</v>
      </c>
      <c r="AO148" s="122">
        <f t="shared" si="205"/>
        <v>2.4576278859212302</v>
      </c>
      <c r="AP148" s="122">
        <f t="shared" si="206"/>
        <v>1.7390674513354751</v>
      </c>
      <c r="AQ148" s="122">
        <f t="shared" si="207"/>
        <v>1.2324581258487903</v>
      </c>
      <c r="AR148" s="122">
        <f t="shared" si="208"/>
        <v>7.0733363512899758E-3</v>
      </c>
      <c r="AS148" s="122">
        <f t="shared" si="209"/>
        <v>0.66278859212313146</v>
      </c>
      <c r="AT148" s="122">
        <f t="shared" si="210"/>
        <v>2.4893730194658414</v>
      </c>
      <c r="AU148" s="122">
        <f t="shared" si="211"/>
        <v>1.3470461747396956</v>
      </c>
      <c r="AV148" s="59">
        <f t="shared" ca="1" si="212"/>
        <v>15.771276595744684</v>
      </c>
      <c r="AW148" s="16">
        <f>IF(AND('User Input'!$G$6=1,OR(HOUR(Model!BK148)=8,HOUR(Model!BK148)=9)),10,IF(AND('User Input'!$G$6=2,HOUR(Model!BK148)=6),10,0))</f>
        <v>10</v>
      </c>
      <c r="AX148" s="69">
        <f>IF('User Input'!$G$11=4,(Model!DA148-Model!$DA$4)*50,0)+IF('User Input'!$G$11=3,(Model!CV148-Model!$CV$4)*50,0)+IF('User Input'!$G$11=2,(Model!CW148-Model!$CW$4)*50,0)+IF('User Input'!$G$11=1,(Model!CX148-Model!$CX$4)*-25+(Model!CY148-Model!$CY$4)*-25,0)</f>
        <v>5.7712765957446841</v>
      </c>
      <c r="AY148" s="16">
        <f>IF(AND('User Input'!$G$19=0,Model!BG148="M"),-1000,0)+IF(AND('User Input'!$G$20=0,Model!BG148="T"),-1000,0)+IF(AND('User Input'!$G$21=0,OR(Model!BG148="W",BH148="W")),-1000,0)+IF(AND('User Input'!$G$22=0,OR(Model!BG148="R",BH148="R")),-1000,0)</f>
        <v>0</v>
      </c>
      <c r="AZ148" s="16">
        <f ca="1">IF('User Input'!$G$26="NA",0,OFFSET(Model!BN148,1,'User Input'!$G$26)*50)</f>
        <v>0</v>
      </c>
      <c r="BA148" s="16">
        <f ca="1">IF('User Input'!$G$27="NA",0,OFFSET(Model!BN148,1,'User Input'!$G$27)*50)</f>
        <v>0</v>
      </c>
      <c r="BB148" s="14" t="s">
        <v>836</v>
      </c>
      <c r="BC148" s="14" t="s">
        <v>0</v>
      </c>
      <c r="BD148" s="14">
        <f>VLOOKUP(BB148,Size!$A$1:$D$397,4,TRUE)</f>
        <v>59</v>
      </c>
      <c r="BE148" s="14" t="s">
        <v>974</v>
      </c>
      <c r="BF148" s="14">
        <f t="shared" si="229"/>
        <v>1</v>
      </c>
      <c r="BG148" s="15" t="str">
        <f t="shared" si="230"/>
        <v>R</v>
      </c>
      <c r="BH148" s="15" t="str">
        <f t="shared" si="231"/>
        <v/>
      </c>
      <c r="BI148" s="14" t="s">
        <v>970</v>
      </c>
      <c r="BJ148" s="14">
        <f t="shared" si="232"/>
        <v>5</v>
      </c>
      <c r="BK148" s="123" t="str">
        <f t="shared" si="220"/>
        <v>6:00</v>
      </c>
      <c r="BL148" s="14" t="str">
        <f t="shared" si="221"/>
        <v>9:00</v>
      </c>
      <c r="BM148" s="14" t="s">
        <v>833</v>
      </c>
      <c r="BN148" s="14" t="s">
        <v>834</v>
      </c>
      <c r="BO148" s="16">
        <f t="shared" si="213"/>
        <v>40</v>
      </c>
      <c r="BP148" s="16">
        <f t="shared" si="214"/>
        <v>0</v>
      </c>
      <c r="BQ148" s="58">
        <f t="shared" si="215"/>
        <v>5</v>
      </c>
      <c r="BR148" s="16">
        <f t="shared" si="216"/>
        <v>5</v>
      </c>
      <c r="BS148" s="16">
        <f t="shared" si="222"/>
        <v>45</v>
      </c>
      <c r="BT148" s="16">
        <f t="shared" si="223"/>
        <v>0</v>
      </c>
      <c r="BU148" s="14">
        <v>0</v>
      </c>
      <c r="BV148" s="14">
        <v>0</v>
      </c>
      <c r="BW148" s="14">
        <v>0</v>
      </c>
      <c r="BX148" s="14">
        <v>0</v>
      </c>
      <c r="BY148" s="14">
        <v>0</v>
      </c>
      <c r="BZ148" s="14">
        <v>0</v>
      </c>
      <c r="CA148" s="14">
        <v>0</v>
      </c>
      <c r="CB148" s="14">
        <v>0</v>
      </c>
      <c r="CC148" s="14">
        <v>0</v>
      </c>
      <c r="CD148" s="14">
        <v>0</v>
      </c>
      <c r="CE148" s="14">
        <v>0</v>
      </c>
      <c r="CF148" s="14">
        <v>0</v>
      </c>
      <c r="CG148" s="14">
        <v>0</v>
      </c>
      <c r="CH148" s="14">
        <v>1</v>
      </c>
      <c r="CI148" s="14">
        <v>0</v>
      </c>
      <c r="CJ148" s="14">
        <v>1</v>
      </c>
      <c r="CK148" s="14">
        <v>0</v>
      </c>
      <c r="CL148" s="14">
        <v>0</v>
      </c>
      <c r="CM148" s="14">
        <v>0</v>
      </c>
      <c r="CN148" s="14">
        <v>0</v>
      </c>
      <c r="CO148" s="14">
        <v>0</v>
      </c>
      <c r="CP148" s="14">
        <v>0</v>
      </c>
      <c r="CQ148" s="14">
        <v>0</v>
      </c>
      <c r="CS148" s="50">
        <v>3.3</v>
      </c>
      <c r="CT148" s="50">
        <v>6.5</v>
      </c>
      <c r="CU148" s="50">
        <v>6.6</v>
      </c>
      <c r="CV148" s="50">
        <v>6.2</v>
      </c>
      <c r="CW148" s="50">
        <v>6.4</v>
      </c>
      <c r="CX148" s="50">
        <v>5.8</v>
      </c>
      <c r="CY148" s="50">
        <v>0.4</v>
      </c>
      <c r="CZ148" s="50">
        <v>6.5</v>
      </c>
      <c r="DA148" s="50">
        <v>6.3</v>
      </c>
    </row>
    <row r="149" spans="1:105" s="16" customFormat="1" x14ac:dyDescent="0.25">
      <c r="A149" s="16">
        <v>143</v>
      </c>
      <c r="B149" s="59">
        <f t="shared" si="226"/>
        <v>5</v>
      </c>
      <c r="C149" s="59" t="str">
        <f t="shared" si="217"/>
        <v/>
      </c>
      <c r="D149" s="66">
        <v>0</v>
      </c>
      <c r="E149" s="65">
        <f t="shared" si="218"/>
        <v>0</v>
      </c>
      <c r="F149" s="58">
        <f t="shared" si="194"/>
        <v>0</v>
      </c>
      <c r="G149" s="58">
        <f t="shared" si="197"/>
        <v>0</v>
      </c>
      <c r="H149" s="58" t="str">
        <f t="shared" si="227"/>
        <v/>
      </c>
      <c r="I149" s="58" t="str">
        <f t="shared" si="227"/>
        <v/>
      </c>
      <c r="J149" s="58" t="str">
        <f t="shared" si="227"/>
        <v/>
      </c>
      <c r="K149" s="58" t="str">
        <f t="shared" si="227"/>
        <v/>
      </c>
      <c r="L149" s="58" t="str">
        <f t="shared" si="227"/>
        <v/>
      </c>
      <c r="M149" s="58" t="str">
        <f t="shared" si="227"/>
        <v/>
      </c>
      <c r="N149" s="58" t="str">
        <f t="shared" si="227"/>
        <v/>
      </c>
      <c r="O149" s="58" t="str">
        <f t="shared" si="227"/>
        <v/>
      </c>
      <c r="P149" s="58" t="str">
        <f t="shared" si="227"/>
        <v/>
      </c>
      <c r="Q149" s="58" t="str">
        <f t="shared" si="227"/>
        <v/>
      </c>
      <c r="R149" s="58" t="str">
        <f t="shared" si="228"/>
        <v/>
      </c>
      <c r="S149" s="58" t="str">
        <f t="shared" si="228"/>
        <v/>
      </c>
      <c r="T149" s="58" t="str">
        <f t="shared" si="228"/>
        <v/>
      </c>
      <c r="U149" s="58" t="str">
        <f t="shared" si="228"/>
        <v/>
      </c>
      <c r="V149" s="58" t="str">
        <f t="shared" si="228"/>
        <v/>
      </c>
      <c r="W149" s="58" t="str">
        <f t="shared" si="228"/>
        <v/>
      </c>
      <c r="X149" s="58" t="str">
        <f t="shared" si="228"/>
        <v/>
      </c>
      <c r="Y149" s="58" t="str">
        <f t="shared" si="228"/>
        <v/>
      </c>
      <c r="Z149" s="58" t="str">
        <f t="shared" si="228"/>
        <v/>
      </c>
      <c r="AA149" s="58" t="str">
        <f t="shared" si="228"/>
        <v/>
      </c>
      <c r="AB149" s="68">
        <f t="shared" si="198"/>
        <v>0</v>
      </c>
      <c r="AC149" s="58">
        <f t="shared" ca="1" si="199"/>
        <v>57</v>
      </c>
      <c r="AD149" s="134">
        <f t="shared" ca="1" si="219"/>
        <v>55.771276595744688</v>
      </c>
      <c r="AE149" s="130">
        <f t="shared" ca="1" si="219"/>
        <v>55.771276595744688</v>
      </c>
      <c r="AF149" s="130">
        <f t="shared" ca="1" si="219"/>
        <v>55.771276595744688</v>
      </c>
      <c r="AG149" s="130">
        <f t="shared" ca="1" si="219"/>
        <v>55.771276595744688</v>
      </c>
      <c r="AH149" s="135">
        <f t="shared" ca="1" si="219"/>
        <v>55.771276595744688</v>
      </c>
      <c r="AI149" s="122">
        <f t="shared" si="200"/>
        <v>53.245224083295597</v>
      </c>
      <c r="AJ149" s="16">
        <v>35</v>
      </c>
      <c r="AK149" s="16">
        <f t="shared" si="201"/>
        <v>14</v>
      </c>
      <c r="AL149" s="122">
        <f t="shared" si="202"/>
        <v>74.245224083295597</v>
      </c>
      <c r="AM149" s="122">
        <f t="shared" si="203"/>
        <v>0.2412403802625645</v>
      </c>
      <c r="AN149" s="122">
        <f t="shared" si="204"/>
        <v>0</v>
      </c>
      <c r="AO149" s="122">
        <f t="shared" si="205"/>
        <v>0</v>
      </c>
      <c r="AP149" s="122">
        <f t="shared" si="206"/>
        <v>0</v>
      </c>
      <c r="AQ149" s="122">
        <f t="shared" si="207"/>
        <v>0</v>
      </c>
      <c r="AR149" s="122">
        <f t="shared" si="208"/>
        <v>0</v>
      </c>
      <c r="AS149" s="122">
        <f t="shared" si="209"/>
        <v>7.3521502942507908</v>
      </c>
      <c r="AT149" s="122">
        <f t="shared" si="210"/>
        <v>0</v>
      </c>
      <c r="AU149" s="122">
        <f t="shared" si="211"/>
        <v>0</v>
      </c>
      <c r="AV149" s="59">
        <f t="shared" ca="1" si="212"/>
        <v>55.771276595744688</v>
      </c>
      <c r="AW149" s="16">
        <f>IF(AND('User Input'!$G$6=1,OR(HOUR(Model!BK149)=8,HOUR(Model!BK149)=9)),10,IF(AND('User Input'!$G$6=2,HOUR(Model!BK149)=6),10,0))</f>
        <v>10</v>
      </c>
      <c r="AX149" s="69">
        <f>IF('User Input'!$G$11=4,(Model!DA149-Model!$DA$4)*50,0)+IF('User Input'!$G$11=3,(Model!CV149-Model!$CV$4)*50,0)+IF('User Input'!$G$11=2,(Model!CW149-Model!$CW$4)*50,0)+IF('User Input'!$G$11=1,(Model!CX149-Model!$CX$4)*-25+(Model!CY149-Model!$CY$4)*-25,0)</f>
        <v>45.771276595744688</v>
      </c>
      <c r="AY149" s="16">
        <f>IF(AND('User Input'!$G$19=0,Model!BG149="M"),-1000,0)+IF(AND('User Input'!$G$20=0,Model!BG149="T"),-1000,0)+IF(AND('User Input'!$G$21=0,OR(Model!BG149="W",BH149="W")),-1000,0)+IF(AND('User Input'!$G$22=0,OR(Model!BG149="R",BH149="R")),-1000,0)</f>
        <v>0</v>
      </c>
      <c r="AZ149" s="16">
        <f ca="1">IF('User Input'!$G$26="NA",0,OFFSET(Model!BN149,1,'User Input'!$G$26)*50)</f>
        <v>0</v>
      </c>
      <c r="BA149" s="16">
        <f ca="1">IF('User Input'!$G$27="NA",0,OFFSET(Model!BN149,1,'User Input'!$G$27)*50)</f>
        <v>0</v>
      </c>
      <c r="BB149" s="14" t="s">
        <v>789</v>
      </c>
      <c r="BC149" s="14" t="s">
        <v>4</v>
      </c>
      <c r="BD149" s="14">
        <f>VLOOKUP(BB149,Size!$A$1:$D$397,4,TRUE)</f>
        <v>35</v>
      </c>
      <c r="BE149" s="14" t="s">
        <v>974</v>
      </c>
      <c r="BF149" s="14">
        <f t="shared" si="229"/>
        <v>1</v>
      </c>
      <c r="BG149" s="15" t="str">
        <f t="shared" si="230"/>
        <v>R</v>
      </c>
      <c r="BH149" s="15" t="str">
        <f t="shared" si="231"/>
        <v/>
      </c>
      <c r="BI149" s="14" t="s">
        <v>970</v>
      </c>
      <c r="BJ149" s="14">
        <f t="shared" si="232"/>
        <v>5</v>
      </c>
      <c r="BK149" s="123" t="str">
        <f t="shared" si="220"/>
        <v>6:00</v>
      </c>
      <c r="BL149" s="14" t="str">
        <f t="shared" si="221"/>
        <v>9:00</v>
      </c>
      <c r="BM149" s="14" t="s">
        <v>790</v>
      </c>
      <c r="BN149" s="14" t="s">
        <v>791</v>
      </c>
      <c r="BO149" s="16">
        <f t="shared" si="213"/>
        <v>40</v>
      </c>
      <c r="BP149" s="16">
        <f t="shared" si="214"/>
        <v>0</v>
      </c>
      <c r="BQ149" s="58">
        <f t="shared" si="215"/>
        <v>5</v>
      </c>
      <c r="BR149" s="16">
        <f t="shared" si="216"/>
        <v>5</v>
      </c>
      <c r="BS149" s="16">
        <f t="shared" si="222"/>
        <v>45</v>
      </c>
      <c r="BT149" s="16">
        <f t="shared" si="223"/>
        <v>0</v>
      </c>
      <c r="BU149" s="14">
        <v>0</v>
      </c>
      <c r="BV149" s="14">
        <v>0</v>
      </c>
      <c r="BW149" s="14">
        <v>0</v>
      </c>
      <c r="BX149" s="14">
        <v>0</v>
      </c>
      <c r="BY149" s="14">
        <v>0</v>
      </c>
      <c r="BZ149" s="14">
        <v>0</v>
      </c>
      <c r="CA149" s="14">
        <v>1</v>
      </c>
      <c r="CB149" s="14">
        <v>0</v>
      </c>
      <c r="CC149" s="14">
        <v>0</v>
      </c>
      <c r="CD149" s="14">
        <v>0</v>
      </c>
      <c r="CE149" s="14">
        <v>0</v>
      </c>
      <c r="CF149" s="14">
        <v>0</v>
      </c>
      <c r="CG149" s="14">
        <v>0</v>
      </c>
      <c r="CH149" s="14">
        <v>0</v>
      </c>
      <c r="CI149" s="14">
        <v>0</v>
      </c>
      <c r="CJ149" s="14">
        <v>0</v>
      </c>
      <c r="CK149" s="14">
        <v>0</v>
      </c>
      <c r="CL149" s="14">
        <v>1</v>
      </c>
      <c r="CM149" s="14">
        <v>0</v>
      </c>
      <c r="CN149" s="14">
        <v>0</v>
      </c>
      <c r="CO149" s="14">
        <v>0</v>
      </c>
      <c r="CP149" s="14">
        <v>0</v>
      </c>
      <c r="CQ149" s="14">
        <v>0</v>
      </c>
      <c r="CS149" s="50">
        <v>3.6</v>
      </c>
      <c r="CT149" s="50">
        <v>6</v>
      </c>
      <c r="CU149" s="50">
        <v>5.0999999999999996</v>
      </c>
      <c r="CV149" s="50">
        <v>4.5999999999999996</v>
      </c>
      <c r="CW149" s="50">
        <v>5.0999999999999996</v>
      </c>
      <c r="CX149" s="50">
        <v>4.8</v>
      </c>
      <c r="CY149" s="50">
        <v>-0.2</v>
      </c>
      <c r="CZ149" s="50">
        <v>5.5</v>
      </c>
      <c r="DA149" s="50">
        <v>4.9000000000000004</v>
      </c>
    </row>
    <row r="150" spans="1:105" s="16" customFormat="1" x14ac:dyDescent="0.25">
      <c r="A150" s="16">
        <v>144</v>
      </c>
      <c r="B150" s="59">
        <f t="shared" si="226"/>
        <v>5</v>
      </c>
      <c r="C150" s="59" t="str">
        <f t="shared" si="217"/>
        <v/>
      </c>
      <c r="D150" s="66">
        <v>0</v>
      </c>
      <c r="E150" s="65">
        <f t="shared" si="218"/>
        <v>0</v>
      </c>
      <c r="F150" s="58">
        <f t="shared" si="194"/>
        <v>0</v>
      </c>
      <c r="G150" s="58">
        <f t="shared" si="197"/>
        <v>0</v>
      </c>
      <c r="H150" s="58" t="str">
        <f t="shared" si="227"/>
        <v/>
      </c>
      <c r="I150" s="58" t="str">
        <f t="shared" si="227"/>
        <v/>
      </c>
      <c r="J150" s="58" t="str">
        <f t="shared" si="227"/>
        <v/>
      </c>
      <c r="K150" s="58" t="str">
        <f t="shared" si="227"/>
        <v/>
      </c>
      <c r="L150" s="58" t="str">
        <f t="shared" si="227"/>
        <v/>
      </c>
      <c r="M150" s="58" t="str">
        <f t="shared" si="227"/>
        <v/>
      </c>
      <c r="N150" s="58" t="str">
        <f t="shared" si="227"/>
        <v/>
      </c>
      <c r="O150" s="58" t="str">
        <f t="shared" si="227"/>
        <v/>
      </c>
      <c r="P150" s="58" t="str">
        <f t="shared" si="227"/>
        <v/>
      </c>
      <c r="Q150" s="58" t="str">
        <f t="shared" si="227"/>
        <v/>
      </c>
      <c r="R150" s="58" t="str">
        <f t="shared" si="228"/>
        <v/>
      </c>
      <c r="S150" s="58" t="str">
        <f t="shared" si="228"/>
        <v/>
      </c>
      <c r="T150" s="58" t="str">
        <f t="shared" si="228"/>
        <v/>
      </c>
      <c r="U150" s="58" t="str">
        <f t="shared" si="228"/>
        <v/>
      </c>
      <c r="V150" s="58" t="str">
        <f t="shared" si="228"/>
        <v/>
      </c>
      <c r="W150" s="58" t="str">
        <f t="shared" si="228"/>
        <v/>
      </c>
      <c r="X150" s="58" t="str">
        <f t="shared" si="228"/>
        <v/>
      </c>
      <c r="Y150" s="58" t="str">
        <f t="shared" si="228"/>
        <v/>
      </c>
      <c r="Z150" s="58" t="str">
        <f t="shared" si="228"/>
        <v/>
      </c>
      <c r="AA150" s="58" t="str">
        <f t="shared" si="228"/>
        <v/>
      </c>
      <c r="AB150" s="68">
        <f t="shared" si="198"/>
        <v>0</v>
      </c>
      <c r="AC150" s="58">
        <f t="shared" ca="1" si="199"/>
        <v>76</v>
      </c>
      <c r="AD150" s="134">
        <f t="shared" ca="1" si="219"/>
        <v>33.271276595744673</v>
      </c>
      <c r="AE150" s="130">
        <f t="shared" ca="1" si="219"/>
        <v>33.271276595744673</v>
      </c>
      <c r="AF150" s="130">
        <f t="shared" ca="1" si="219"/>
        <v>33.271276595744673</v>
      </c>
      <c r="AG150" s="130">
        <f t="shared" ca="1" si="219"/>
        <v>33.271276595744673</v>
      </c>
      <c r="AH150" s="135">
        <f t="shared" ca="1" si="219"/>
        <v>33.271276595744673</v>
      </c>
      <c r="AI150" s="122">
        <f t="shared" si="200"/>
        <v>5.3007808963331016</v>
      </c>
      <c r="AJ150" s="16">
        <v>50</v>
      </c>
      <c r="AK150" s="16">
        <f t="shared" si="201"/>
        <v>14</v>
      </c>
      <c r="AL150" s="122">
        <f t="shared" si="202"/>
        <v>41.300780896333102</v>
      </c>
      <c r="AM150" s="122">
        <f t="shared" si="203"/>
        <v>3.0602082390222524E-2</v>
      </c>
      <c r="AN150" s="122">
        <f t="shared" si="204"/>
        <v>0.31186057039384019</v>
      </c>
      <c r="AO150" s="122">
        <f t="shared" si="205"/>
        <v>2.4576278859212302</v>
      </c>
      <c r="AP150" s="122">
        <f t="shared" si="206"/>
        <v>0.47098234495248159</v>
      </c>
      <c r="AQ150" s="122">
        <f t="shared" si="207"/>
        <v>0.22820280669985935</v>
      </c>
      <c r="AR150" s="122">
        <f t="shared" si="208"/>
        <v>0</v>
      </c>
      <c r="AS150" s="122">
        <f t="shared" si="209"/>
        <v>3.1074694431869605</v>
      </c>
      <c r="AT150" s="122">
        <f t="shared" si="210"/>
        <v>9.7883657763697174E-2</v>
      </c>
      <c r="AU150" s="122">
        <f t="shared" si="211"/>
        <v>4.4918515165232341E-2</v>
      </c>
      <c r="AV150" s="59">
        <f t="shared" ca="1" si="212"/>
        <v>33.271276595744673</v>
      </c>
      <c r="AW150" s="16">
        <f>IF(AND('User Input'!$G$6=1,OR(HOUR(Model!BK150)=8,HOUR(Model!BK150)=9)),10,IF(AND('User Input'!$G$6=2,HOUR(Model!BK150)=6),10,0))</f>
        <v>10</v>
      </c>
      <c r="AX150" s="69">
        <f>IF('User Input'!$G$11=4,(Model!DA150-Model!$DA$4)*50,0)+IF('User Input'!$G$11=3,(Model!CV150-Model!$CV$4)*50,0)+IF('User Input'!$G$11=2,(Model!CW150-Model!$CW$4)*50,0)+IF('User Input'!$G$11=1,(Model!CX150-Model!$CX$4)*-25+(Model!CY150-Model!$CY$4)*-25,0)</f>
        <v>23.271276595744673</v>
      </c>
      <c r="AY150" s="16">
        <f>IF(AND('User Input'!$G$19=0,Model!BG150="M"),-1000,0)+IF(AND('User Input'!$G$20=0,Model!BG150="T"),-1000,0)+IF(AND('User Input'!$G$21=0,OR(Model!BG150="W",BH150="W")),-1000,0)+IF(AND('User Input'!$G$22=0,OR(Model!BG150="R",BH150="R")),-1000,0)</f>
        <v>0</v>
      </c>
      <c r="AZ150" s="16">
        <f ca="1">IF('User Input'!$G$26="NA",0,OFFSET(Model!BN150,1,'User Input'!$G$26)*50)</f>
        <v>0</v>
      </c>
      <c r="BA150" s="16">
        <f ca="1">IF('User Input'!$G$27="NA",0,OFFSET(Model!BN150,1,'User Input'!$G$27)*50)</f>
        <v>0</v>
      </c>
      <c r="BB150" s="14" t="s">
        <v>855</v>
      </c>
      <c r="BC150" s="14" t="s">
        <v>10</v>
      </c>
      <c r="BD150" s="14">
        <f>VLOOKUP(BB150,Size!$A$1:$D$397,4,TRUE)</f>
        <v>50</v>
      </c>
      <c r="BE150" s="14" t="s">
        <v>974</v>
      </c>
      <c r="BF150" s="14">
        <f t="shared" si="229"/>
        <v>1</v>
      </c>
      <c r="BG150" s="15" t="str">
        <f t="shared" si="230"/>
        <v>R</v>
      </c>
      <c r="BH150" s="15" t="str">
        <f t="shared" si="231"/>
        <v/>
      </c>
      <c r="BI150" s="14" t="s">
        <v>970</v>
      </c>
      <c r="BJ150" s="14">
        <f t="shared" si="232"/>
        <v>5</v>
      </c>
      <c r="BK150" s="123" t="str">
        <f t="shared" si="220"/>
        <v>6:00</v>
      </c>
      <c r="BL150" s="14" t="str">
        <f t="shared" si="221"/>
        <v>9:00</v>
      </c>
      <c r="BM150" s="14" t="s">
        <v>856</v>
      </c>
      <c r="BN150" s="14" t="s">
        <v>857</v>
      </c>
      <c r="BO150" s="16">
        <f t="shared" si="213"/>
        <v>40</v>
      </c>
      <c r="BP150" s="16">
        <f t="shared" si="214"/>
        <v>0</v>
      </c>
      <c r="BQ150" s="58">
        <f t="shared" si="215"/>
        <v>5</v>
      </c>
      <c r="BR150" s="16">
        <f t="shared" si="216"/>
        <v>5</v>
      </c>
      <c r="BS150" s="16">
        <f t="shared" si="222"/>
        <v>45</v>
      </c>
      <c r="BT150" s="16">
        <f t="shared" si="223"/>
        <v>0</v>
      </c>
      <c r="BU150" s="14">
        <v>0</v>
      </c>
      <c r="BV150" s="14">
        <v>0</v>
      </c>
      <c r="BW150" s="14">
        <v>0</v>
      </c>
      <c r="BX150" s="14">
        <v>0</v>
      </c>
      <c r="BY150" s="14">
        <v>0</v>
      </c>
      <c r="BZ150" s="14">
        <v>0</v>
      </c>
      <c r="CA150" s="14">
        <v>0</v>
      </c>
      <c r="CB150" s="14">
        <v>0</v>
      </c>
      <c r="CC150" s="14">
        <v>0</v>
      </c>
      <c r="CD150" s="14">
        <v>0</v>
      </c>
      <c r="CE150" s="14">
        <v>0</v>
      </c>
      <c r="CF150" s="14">
        <v>0</v>
      </c>
      <c r="CG150" s="14">
        <v>0</v>
      </c>
      <c r="CH150" s="14">
        <v>0</v>
      </c>
      <c r="CI150" s="14">
        <v>1</v>
      </c>
      <c r="CJ150" s="14">
        <v>0</v>
      </c>
      <c r="CK150" s="14">
        <v>0</v>
      </c>
      <c r="CL150" s="14">
        <v>1</v>
      </c>
      <c r="CM150" s="14">
        <v>1</v>
      </c>
      <c r="CN150" s="14">
        <v>0</v>
      </c>
      <c r="CO150" s="14">
        <v>0</v>
      </c>
      <c r="CP150" s="14">
        <v>0</v>
      </c>
      <c r="CQ150" s="14">
        <v>0</v>
      </c>
      <c r="CS150" s="50">
        <v>3.5</v>
      </c>
      <c r="CT150" s="50">
        <v>6.5</v>
      </c>
      <c r="CU150" s="50">
        <v>6.6</v>
      </c>
      <c r="CV150" s="50">
        <v>6</v>
      </c>
      <c r="CW150" s="50">
        <v>6.2</v>
      </c>
      <c r="CX150" s="50">
        <v>5.4</v>
      </c>
      <c r="CY150" s="50">
        <v>0.1</v>
      </c>
      <c r="CZ150" s="50">
        <v>6.1</v>
      </c>
      <c r="DA150" s="50">
        <v>6</v>
      </c>
    </row>
    <row r="151" spans="1:105" s="16" customFormat="1" x14ac:dyDescent="0.25">
      <c r="A151" s="16">
        <v>145</v>
      </c>
      <c r="B151" s="59">
        <f t="shared" si="226"/>
        <v>5</v>
      </c>
      <c r="C151" s="59" t="str">
        <f t="shared" si="217"/>
        <v/>
      </c>
      <c r="D151" s="66">
        <v>0</v>
      </c>
      <c r="E151" s="65">
        <f t="shared" si="218"/>
        <v>0</v>
      </c>
      <c r="F151" s="58">
        <f t="shared" si="194"/>
        <v>0</v>
      </c>
      <c r="G151" s="58">
        <f t="shared" si="197"/>
        <v>0</v>
      </c>
      <c r="H151" s="58" t="str">
        <f t="shared" si="227"/>
        <v/>
      </c>
      <c r="I151" s="58" t="str">
        <f t="shared" si="227"/>
        <v/>
      </c>
      <c r="J151" s="58" t="str">
        <f t="shared" si="227"/>
        <v/>
      </c>
      <c r="K151" s="58" t="str">
        <f t="shared" si="227"/>
        <v/>
      </c>
      <c r="L151" s="58" t="str">
        <f t="shared" si="227"/>
        <v/>
      </c>
      <c r="M151" s="58" t="str">
        <f t="shared" si="227"/>
        <v/>
      </c>
      <c r="N151" s="58" t="str">
        <f t="shared" si="227"/>
        <v/>
      </c>
      <c r="O151" s="58" t="str">
        <f t="shared" si="227"/>
        <v/>
      </c>
      <c r="P151" s="58" t="str">
        <f t="shared" si="227"/>
        <v/>
      </c>
      <c r="Q151" s="58" t="str">
        <f t="shared" si="227"/>
        <v/>
      </c>
      <c r="R151" s="58" t="str">
        <f t="shared" si="228"/>
        <v/>
      </c>
      <c r="S151" s="58" t="str">
        <f t="shared" si="228"/>
        <v/>
      </c>
      <c r="T151" s="58" t="str">
        <f t="shared" si="228"/>
        <v/>
      </c>
      <c r="U151" s="58" t="str">
        <f t="shared" si="228"/>
        <v/>
      </c>
      <c r="V151" s="58" t="str">
        <f t="shared" si="228"/>
        <v/>
      </c>
      <c r="W151" s="58" t="str">
        <f t="shared" si="228"/>
        <v/>
      </c>
      <c r="X151" s="58" t="str">
        <f t="shared" si="228"/>
        <v/>
      </c>
      <c r="Y151" s="58" t="str">
        <f t="shared" si="228"/>
        <v/>
      </c>
      <c r="Z151" s="58" t="str">
        <f t="shared" si="228"/>
        <v/>
      </c>
      <c r="AA151" s="58" t="str">
        <f t="shared" si="228"/>
        <v/>
      </c>
      <c r="AB151" s="68">
        <f t="shared" si="198"/>
        <v>0</v>
      </c>
      <c r="AC151" s="58">
        <f t="shared" ca="1" si="199"/>
        <v>93</v>
      </c>
      <c r="AD151" s="134">
        <f t="shared" ca="1" si="219"/>
        <v>20.771276595744673</v>
      </c>
      <c r="AE151" s="130">
        <f t="shared" ca="1" si="219"/>
        <v>20.771276595744673</v>
      </c>
      <c r="AF151" s="130">
        <f t="shared" ca="1" si="219"/>
        <v>20.771276595744673</v>
      </c>
      <c r="AG151" s="130">
        <f t="shared" ca="1" si="219"/>
        <v>20.771276595744673</v>
      </c>
      <c r="AH151" s="135">
        <f t="shared" ca="1" si="219"/>
        <v>20.771276595744673</v>
      </c>
      <c r="AI151" s="122">
        <f t="shared" si="200"/>
        <v>-34.37161611588958</v>
      </c>
      <c r="AJ151" s="16">
        <v>50</v>
      </c>
      <c r="AK151" s="16">
        <f t="shared" si="201"/>
        <v>14</v>
      </c>
      <c r="AL151" s="122">
        <f t="shared" si="202"/>
        <v>1.6283838841104206</v>
      </c>
      <c r="AM151" s="122">
        <f t="shared" si="203"/>
        <v>0.2412403802625645</v>
      </c>
      <c r="AN151" s="122">
        <f t="shared" si="204"/>
        <v>0</v>
      </c>
      <c r="AO151" s="122">
        <f t="shared" si="205"/>
        <v>0.38315980081484863</v>
      </c>
      <c r="AP151" s="122">
        <f t="shared" si="206"/>
        <v>0</v>
      </c>
      <c r="AQ151" s="122">
        <f t="shared" si="207"/>
        <v>2.6075147125393917E-2</v>
      </c>
      <c r="AR151" s="122">
        <f t="shared" si="208"/>
        <v>0</v>
      </c>
      <c r="AS151" s="122">
        <f t="shared" si="209"/>
        <v>0</v>
      </c>
      <c r="AT151" s="122">
        <f t="shared" si="210"/>
        <v>0</v>
      </c>
      <c r="AU151" s="122">
        <f t="shared" si="211"/>
        <v>0</v>
      </c>
      <c r="AV151" s="59">
        <f t="shared" ca="1" si="212"/>
        <v>20.771276595744673</v>
      </c>
      <c r="AW151" s="16">
        <f>IF(AND('User Input'!$G$6=1,OR(HOUR(Model!BK151)=8,HOUR(Model!BK151)=9)),10,IF(AND('User Input'!$G$6=2,HOUR(Model!BK151)=6),10,0))</f>
        <v>10</v>
      </c>
      <c r="AX151" s="69">
        <f>IF('User Input'!$G$11=4,(Model!DA151-Model!$DA$4)*50,0)+IF('User Input'!$G$11=3,(Model!CV151-Model!$CV$4)*50,0)+IF('User Input'!$G$11=2,(Model!CW151-Model!$CW$4)*50,0)+IF('User Input'!$G$11=1,(Model!CX151-Model!$CX$4)*-25+(Model!CY151-Model!$CY$4)*-25,0)</f>
        <v>10.771276595744675</v>
      </c>
      <c r="AY151" s="16">
        <f>IF(AND('User Input'!$G$19=0,Model!BG151="M"),-1000,0)+IF(AND('User Input'!$G$20=0,Model!BG151="T"),-1000,0)+IF(AND('User Input'!$G$21=0,OR(Model!BG151="W",BH151="W")),-1000,0)+IF(AND('User Input'!$G$22=0,OR(Model!BG151="R",BH151="R")),-1000,0)</f>
        <v>0</v>
      </c>
      <c r="AZ151" s="16">
        <f ca="1">IF('User Input'!$G$26="NA",0,OFFSET(Model!BN151,1,'User Input'!$G$26)*50)</f>
        <v>0</v>
      </c>
      <c r="BA151" s="16">
        <f ca="1">IF('User Input'!$G$27="NA",0,OFFSET(Model!BN151,1,'User Input'!$G$27)*50)</f>
        <v>0</v>
      </c>
      <c r="BB151" s="14" t="s">
        <v>858</v>
      </c>
      <c r="BC151" s="14" t="s">
        <v>11</v>
      </c>
      <c r="BD151" s="14">
        <f>VLOOKUP(BB151,Size!$A$1:$D$397,4,TRUE)</f>
        <v>50</v>
      </c>
      <c r="BE151" s="14" t="s">
        <v>974</v>
      </c>
      <c r="BF151" s="14">
        <f t="shared" si="229"/>
        <v>1</v>
      </c>
      <c r="BG151" s="15" t="str">
        <f t="shared" si="230"/>
        <v>R</v>
      </c>
      <c r="BH151" s="15" t="str">
        <f t="shared" si="231"/>
        <v/>
      </c>
      <c r="BI151" s="14" t="s">
        <v>970</v>
      </c>
      <c r="BJ151" s="14">
        <f t="shared" si="232"/>
        <v>5</v>
      </c>
      <c r="BK151" s="123" t="str">
        <f t="shared" si="220"/>
        <v>6:00</v>
      </c>
      <c r="BL151" s="14" t="str">
        <f t="shared" si="221"/>
        <v>9:00</v>
      </c>
      <c r="BM151" s="14" t="s">
        <v>859</v>
      </c>
      <c r="BN151" s="14" t="s">
        <v>857</v>
      </c>
      <c r="BO151" s="16">
        <f t="shared" si="213"/>
        <v>40</v>
      </c>
      <c r="BP151" s="16">
        <f t="shared" si="214"/>
        <v>0</v>
      </c>
      <c r="BQ151" s="58">
        <f t="shared" si="215"/>
        <v>5</v>
      </c>
      <c r="BR151" s="16">
        <f t="shared" si="216"/>
        <v>5</v>
      </c>
      <c r="BS151" s="16">
        <f t="shared" si="222"/>
        <v>45</v>
      </c>
      <c r="BT151" s="16">
        <f t="shared" si="223"/>
        <v>0</v>
      </c>
      <c r="BU151" s="14">
        <v>0</v>
      </c>
      <c r="BV151" s="14">
        <v>0</v>
      </c>
      <c r="BW151" s="14">
        <v>0</v>
      </c>
      <c r="BX151" s="14">
        <v>0</v>
      </c>
      <c r="BY151" s="14">
        <v>0</v>
      </c>
      <c r="BZ151" s="14">
        <v>0</v>
      </c>
      <c r="CA151" s="14">
        <v>0</v>
      </c>
      <c r="CB151" s="14">
        <v>0</v>
      </c>
      <c r="CC151" s="14">
        <v>0</v>
      </c>
      <c r="CD151" s="14">
        <v>0</v>
      </c>
      <c r="CE151" s="14">
        <v>0</v>
      </c>
      <c r="CF151" s="14">
        <v>0</v>
      </c>
      <c r="CG151" s="14">
        <v>0</v>
      </c>
      <c r="CH151" s="14">
        <v>0</v>
      </c>
      <c r="CI151" s="14">
        <v>1</v>
      </c>
      <c r="CJ151" s="14">
        <v>0</v>
      </c>
      <c r="CK151" s="14">
        <v>0</v>
      </c>
      <c r="CL151" s="14">
        <v>1</v>
      </c>
      <c r="CM151" s="14">
        <v>0</v>
      </c>
      <c r="CN151" s="14">
        <v>0</v>
      </c>
      <c r="CO151" s="14">
        <v>0</v>
      </c>
      <c r="CP151" s="14">
        <v>0</v>
      </c>
      <c r="CQ151" s="14">
        <v>0</v>
      </c>
      <c r="CS151" s="50">
        <v>3.6</v>
      </c>
      <c r="CT151" s="50">
        <v>6.2</v>
      </c>
      <c r="CU151" s="50">
        <v>6.3</v>
      </c>
      <c r="CV151" s="50">
        <v>5.7</v>
      </c>
      <c r="CW151" s="50">
        <v>6.1</v>
      </c>
      <c r="CX151" s="50">
        <v>5.2</v>
      </c>
      <c r="CY151" s="50">
        <v>0.8</v>
      </c>
      <c r="CZ151" s="50">
        <v>5.9</v>
      </c>
      <c r="DA151" s="50">
        <v>5.8</v>
      </c>
    </row>
    <row r="152" spans="1:105" s="16" customFormat="1" x14ac:dyDescent="0.25">
      <c r="A152" s="16">
        <v>146</v>
      </c>
      <c r="B152" s="59">
        <f t="shared" si="226"/>
        <v>5</v>
      </c>
      <c r="C152" s="59" t="str">
        <f t="shared" si="217"/>
        <v/>
      </c>
      <c r="D152" s="66">
        <v>0</v>
      </c>
      <c r="E152" s="65">
        <f t="shared" si="218"/>
        <v>0</v>
      </c>
      <c r="F152" s="58">
        <f t="shared" si="194"/>
        <v>0</v>
      </c>
      <c r="G152" s="58">
        <f t="shared" si="197"/>
        <v>0</v>
      </c>
      <c r="H152" s="58" t="str">
        <f t="shared" si="227"/>
        <v/>
      </c>
      <c r="I152" s="58" t="str">
        <f t="shared" si="227"/>
        <v/>
      </c>
      <c r="J152" s="58" t="str">
        <f t="shared" si="227"/>
        <v/>
      </c>
      <c r="K152" s="58" t="str">
        <f t="shared" si="227"/>
        <v/>
      </c>
      <c r="L152" s="58" t="str">
        <f t="shared" si="227"/>
        <v/>
      </c>
      <c r="M152" s="58" t="str">
        <f t="shared" si="227"/>
        <v/>
      </c>
      <c r="N152" s="58" t="str">
        <f t="shared" si="227"/>
        <v/>
      </c>
      <c r="O152" s="58" t="str">
        <f t="shared" si="227"/>
        <v/>
      </c>
      <c r="P152" s="58" t="str">
        <f t="shared" si="227"/>
        <v/>
      </c>
      <c r="Q152" s="58" t="str">
        <f t="shared" si="227"/>
        <v/>
      </c>
      <c r="R152" s="58" t="str">
        <f t="shared" si="228"/>
        <v/>
      </c>
      <c r="S152" s="58" t="str">
        <f t="shared" si="228"/>
        <v/>
      </c>
      <c r="T152" s="58" t="str">
        <f t="shared" si="228"/>
        <v/>
      </c>
      <c r="U152" s="58" t="str">
        <f t="shared" si="228"/>
        <v/>
      </c>
      <c r="V152" s="58" t="str">
        <f t="shared" si="228"/>
        <v/>
      </c>
      <c r="W152" s="58" t="str">
        <f t="shared" si="228"/>
        <v/>
      </c>
      <c r="X152" s="58" t="str">
        <f t="shared" si="228"/>
        <v/>
      </c>
      <c r="Y152" s="58" t="str">
        <f t="shared" si="228"/>
        <v/>
      </c>
      <c r="Z152" s="58" t="str">
        <f t="shared" si="228"/>
        <v/>
      </c>
      <c r="AA152" s="58" t="str">
        <f t="shared" si="228"/>
        <v/>
      </c>
      <c r="AB152" s="68">
        <f t="shared" si="198"/>
        <v>0</v>
      </c>
      <c r="AC152" s="58">
        <f t="shared" ca="1" si="199"/>
        <v>70</v>
      </c>
      <c r="AD152" s="134">
        <f t="shared" ca="1" si="219"/>
        <v>38.271276595744681</v>
      </c>
      <c r="AE152" s="130">
        <f t="shared" ca="1" si="219"/>
        <v>38.271276595744681</v>
      </c>
      <c r="AF152" s="130">
        <f t="shared" ca="1" si="219"/>
        <v>38.271276595744681</v>
      </c>
      <c r="AG152" s="130">
        <f t="shared" ca="1" si="219"/>
        <v>38.271276595744681</v>
      </c>
      <c r="AH152" s="135">
        <f t="shared" ca="1" si="219"/>
        <v>38.271276595744681</v>
      </c>
      <c r="AI152" s="122">
        <f t="shared" si="200"/>
        <v>11.201946582163863</v>
      </c>
      <c r="AJ152" s="16">
        <v>35</v>
      </c>
      <c r="AK152" s="16">
        <f t="shared" si="201"/>
        <v>14</v>
      </c>
      <c r="AL152" s="122">
        <f t="shared" si="202"/>
        <v>32.201946582163863</v>
      </c>
      <c r="AM152" s="122">
        <f t="shared" si="203"/>
        <v>0.2412403802625645</v>
      </c>
      <c r="AN152" s="122">
        <f t="shared" si="204"/>
        <v>0.31186057039384019</v>
      </c>
      <c r="AO152" s="122">
        <f t="shared" si="205"/>
        <v>9.1670439112721491E-2</v>
      </c>
      <c r="AP152" s="122">
        <f t="shared" si="206"/>
        <v>0</v>
      </c>
      <c r="AQ152" s="122">
        <f t="shared" si="207"/>
        <v>0</v>
      </c>
      <c r="AR152" s="122">
        <f t="shared" si="208"/>
        <v>0</v>
      </c>
      <c r="AS152" s="122">
        <f t="shared" si="209"/>
        <v>3.1074694431869605</v>
      </c>
      <c r="AT152" s="122">
        <f t="shared" si="210"/>
        <v>0</v>
      </c>
      <c r="AU152" s="122">
        <f t="shared" si="211"/>
        <v>0</v>
      </c>
      <c r="AV152" s="59">
        <f t="shared" ca="1" si="212"/>
        <v>38.271276595744681</v>
      </c>
      <c r="AW152" s="16">
        <f>IF(AND('User Input'!$G$6=1,OR(HOUR(Model!BK152)=8,HOUR(Model!BK152)=9)),10,IF(AND('User Input'!$G$6=2,HOUR(Model!BK152)=6),10,0))</f>
        <v>10</v>
      </c>
      <c r="AX152" s="69">
        <f>IF('User Input'!$G$11=4,(Model!DA152-Model!$DA$4)*50,0)+IF('User Input'!$G$11=3,(Model!CV152-Model!$CV$4)*50,0)+IF('User Input'!$G$11=2,(Model!CW152-Model!$CW$4)*50,0)+IF('User Input'!$G$11=1,(Model!CX152-Model!$CX$4)*-25+(Model!CY152-Model!$CY$4)*-25,0)</f>
        <v>28.271276595744677</v>
      </c>
      <c r="AY152" s="16">
        <f>IF(AND('User Input'!$G$19=0,Model!BG152="M"),-1000,0)+IF(AND('User Input'!$G$20=0,Model!BG152="T"),-1000,0)+IF(AND('User Input'!$G$21=0,OR(Model!BG152="W",BH152="W")),-1000,0)+IF(AND('User Input'!$G$22=0,OR(Model!BG152="R",BH152="R")),-1000,0)</f>
        <v>0</v>
      </c>
      <c r="AZ152" s="16">
        <f ca="1">IF('User Input'!$G$26="NA",0,OFFSET(Model!BN152,1,'User Input'!$G$26)*50)</f>
        <v>0</v>
      </c>
      <c r="BA152" s="16">
        <f ca="1">IF('User Input'!$G$27="NA",0,OFFSET(Model!BN152,1,'User Input'!$G$27)*50)</f>
        <v>0</v>
      </c>
      <c r="BB152" s="14" t="s">
        <v>955</v>
      </c>
      <c r="BC152" s="14" t="s">
        <v>12</v>
      </c>
      <c r="BD152" s="14">
        <f>VLOOKUP(BB152,Size!$A$1:$D$397,4,TRUE)</f>
        <v>35</v>
      </c>
      <c r="BE152" s="14" t="s">
        <v>974</v>
      </c>
      <c r="BF152" s="14">
        <f t="shared" si="229"/>
        <v>1</v>
      </c>
      <c r="BG152" s="15" t="str">
        <f t="shared" si="230"/>
        <v>R</v>
      </c>
      <c r="BH152" s="15" t="str">
        <f t="shared" si="231"/>
        <v/>
      </c>
      <c r="BI152" s="14" t="s">
        <v>970</v>
      </c>
      <c r="BJ152" s="14">
        <f t="shared" si="232"/>
        <v>5</v>
      </c>
      <c r="BK152" s="123" t="str">
        <f t="shared" si="220"/>
        <v>6:00</v>
      </c>
      <c r="BL152" s="14" t="str">
        <f t="shared" si="221"/>
        <v>9:00</v>
      </c>
      <c r="BM152" s="14" t="s">
        <v>956</v>
      </c>
      <c r="BN152" s="14" t="s">
        <v>957</v>
      </c>
      <c r="BO152" s="16">
        <f t="shared" si="213"/>
        <v>40</v>
      </c>
      <c r="BP152" s="16">
        <f t="shared" si="214"/>
        <v>0</v>
      </c>
      <c r="BQ152" s="58">
        <f t="shared" si="215"/>
        <v>5</v>
      </c>
      <c r="BR152" s="16">
        <f t="shared" si="216"/>
        <v>5</v>
      </c>
      <c r="BS152" s="16">
        <f t="shared" si="222"/>
        <v>45</v>
      </c>
      <c r="BT152" s="16">
        <f t="shared" si="223"/>
        <v>0</v>
      </c>
      <c r="BU152" s="14">
        <v>0</v>
      </c>
      <c r="BV152" s="14">
        <v>0</v>
      </c>
      <c r="BW152" s="14">
        <v>0</v>
      </c>
      <c r="BX152" s="14">
        <v>0</v>
      </c>
      <c r="BY152" s="14">
        <v>0</v>
      </c>
      <c r="BZ152" s="14">
        <v>0</v>
      </c>
      <c r="CA152" s="14">
        <v>0</v>
      </c>
      <c r="CB152" s="14">
        <v>0</v>
      </c>
      <c r="CC152" s="14">
        <v>0</v>
      </c>
      <c r="CD152" s="14">
        <v>0</v>
      </c>
      <c r="CE152" s="14">
        <v>0</v>
      </c>
      <c r="CF152" s="14">
        <v>0</v>
      </c>
      <c r="CG152" s="14">
        <v>0</v>
      </c>
      <c r="CH152" s="14">
        <v>0</v>
      </c>
      <c r="CI152" s="14">
        <v>0</v>
      </c>
      <c r="CJ152" s="14">
        <v>0</v>
      </c>
      <c r="CK152" s="14">
        <v>0</v>
      </c>
      <c r="CL152" s="14">
        <v>1</v>
      </c>
      <c r="CM152" s="14">
        <v>1</v>
      </c>
      <c r="CN152" s="14">
        <v>0</v>
      </c>
      <c r="CO152" s="14">
        <v>0</v>
      </c>
      <c r="CP152" s="14">
        <v>0</v>
      </c>
      <c r="CQ152" s="14">
        <v>0</v>
      </c>
      <c r="CS152" s="50">
        <v>3.6</v>
      </c>
      <c r="CT152" s="50">
        <v>6.5</v>
      </c>
      <c r="CU152" s="50">
        <v>6.2</v>
      </c>
      <c r="CV152" s="50">
        <v>5.5</v>
      </c>
      <c r="CW152" s="50">
        <v>6</v>
      </c>
      <c r="CX152" s="50">
        <v>5.2</v>
      </c>
      <c r="CY152" s="50">
        <v>0.1</v>
      </c>
      <c r="CZ152" s="50">
        <v>5.8</v>
      </c>
      <c r="DA152" s="50">
        <v>5.7</v>
      </c>
    </row>
    <row r="153" spans="1:105" s="16" customFormat="1" x14ac:dyDescent="0.25">
      <c r="A153" s="16">
        <v>147</v>
      </c>
      <c r="B153" s="59">
        <f t="shared" si="226"/>
        <v>5</v>
      </c>
      <c r="C153" s="59" t="str">
        <f t="shared" si="217"/>
        <v/>
      </c>
      <c r="D153" s="66">
        <v>0</v>
      </c>
      <c r="E153" s="65">
        <f t="shared" si="218"/>
        <v>0</v>
      </c>
      <c r="F153" s="58">
        <f t="shared" si="194"/>
        <v>0</v>
      </c>
      <c r="G153" s="58">
        <f t="shared" si="197"/>
        <v>0</v>
      </c>
      <c r="H153" s="58" t="str">
        <f t="shared" si="227"/>
        <v/>
      </c>
      <c r="I153" s="58" t="str">
        <f t="shared" si="227"/>
        <v/>
      </c>
      <c r="J153" s="58" t="str">
        <f t="shared" si="227"/>
        <v/>
      </c>
      <c r="K153" s="58" t="str">
        <f t="shared" si="227"/>
        <v/>
      </c>
      <c r="L153" s="58" t="str">
        <f t="shared" si="227"/>
        <v/>
      </c>
      <c r="M153" s="58" t="str">
        <f t="shared" si="227"/>
        <v/>
      </c>
      <c r="N153" s="58" t="str">
        <f t="shared" si="227"/>
        <v/>
      </c>
      <c r="O153" s="58" t="str">
        <f t="shared" si="227"/>
        <v/>
      </c>
      <c r="P153" s="58" t="str">
        <f t="shared" si="227"/>
        <v/>
      </c>
      <c r="Q153" s="58" t="str">
        <f t="shared" si="227"/>
        <v/>
      </c>
      <c r="R153" s="58" t="str">
        <f t="shared" si="228"/>
        <v/>
      </c>
      <c r="S153" s="58" t="str">
        <f t="shared" si="228"/>
        <v/>
      </c>
      <c r="T153" s="58" t="str">
        <f t="shared" si="228"/>
        <v/>
      </c>
      <c r="U153" s="58" t="str">
        <f t="shared" si="228"/>
        <v/>
      </c>
      <c r="V153" s="58" t="str">
        <f t="shared" si="228"/>
        <v/>
      </c>
      <c r="W153" s="58" t="str">
        <f t="shared" si="228"/>
        <v/>
      </c>
      <c r="X153" s="58" t="str">
        <f t="shared" si="228"/>
        <v/>
      </c>
      <c r="Y153" s="58" t="str">
        <f t="shared" si="228"/>
        <v/>
      </c>
      <c r="Z153" s="58" t="str">
        <f t="shared" si="228"/>
        <v/>
      </c>
      <c r="AA153" s="58" t="str">
        <f t="shared" si="228"/>
        <v/>
      </c>
      <c r="AB153" s="68">
        <f t="shared" si="198"/>
        <v>0</v>
      </c>
      <c r="AC153" s="58">
        <f t="shared" ca="1" si="199"/>
        <v>4</v>
      </c>
      <c r="AD153" s="134">
        <f t="shared" ca="1" si="219"/>
        <v>170.77127659574467</v>
      </c>
      <c r="AE153" s="130">
        <f t="shared" ca="1" si="219"/>
        <v>170.77127659574467</v>
      </c>
      <c r="AF153" s="130">
        <f t="shared" ca="1" si="219"/>
        <v>170.77127659574467</v>
      </c>
      <c r="AG153" s="130">
        <f t="shared" ca="1" si="219"/>
        <v>170.77127659574467</v>
      </c>
      <c r="AH153" s="135">
        <f t="shared" ca="1" si="219"/>
        <v>170.77127659574467</v>
      </c>
      <c r="AI153" s="122">
        <f t="shared" si="200"/>
        <v>-36</v>
      </c>
      <c r="AJ153" s="16">
        <v>50</v>
      </c>
      <c r="AK153" s="16">
        <f t="shared" si="201"/>
        <v>14</v>
      </c>
      <c r="AL153" s="122">
        <f t="shared" si="202"/>
        <v>0</v>
      </c>
      <c r="AM153" s="122">
        <f t="shared" si="203"/>
        <v>0</v>
      </c>
      <c r="AN153" s="122">
        <f t="shared" si="204"/>
        <v>0</v>
      </c>
      <c r="AO153" s="122">
        <f t="shared" si="205"/>
        <v>0</v>
      </c>
      <c r="AP153" s="122">
        <f t="shared" si="206"/>
        <v>0</v>
      </c>
      <c r="AQ153" s="122">
        <f t="shared" si="207"/>
        <v>0</v>
      </c>
      <c r="AR153" s="122">
        <f t="shared" si="208"/>
        <v>0</v>
      </c>
      <c r="AS153" s="122">
        <f t="shared" si="209"/>
        <v>0</v>
      </c>
      <c r="AT153" s="122">
        <f t="shared" si="210"/>
        <v>0</v>
      </c>
      <c r="AU153" s="122">
        <f t="shared" si="211"/>
        <v>0</v>
      </c>
      <c r="AV153" s="59">
        <f t="shared" ca="1" si="212"/>
        <v>170.77127659574467</v>
      </c>
      <c r="AW153" s="16">
        <f>IF(AND('User Input'!$G$6=1,OR(HOUR(Model!BK153)=8,HOUR(Model!BK153)=9)),10,IF(AND('User Input'!$G$6=2,HOUR(Model!BK153)=6),10,0))</f>
        <v>10</v>
      </c>
      <c r="AX153" s="69">
        <f>IF('User Input'!$G$11=4,(Model!DA153-Model!$DA$4)*50,0)+IF('User Input'!$G$11=3,(Model!CV153-Model!$CV$4)*50,0)+IF('User Input'!$G$11=2,(Model!CW153-Model!$CW$4)*50,0)+IF('User Input'!$G$11=1,(Model!CX153-Model!$CX$4)*-25+(Model!CY153-Model!$CY$4)*-25,0)</f>
        <v>160.77127659574467</v>
      </c>
      <c r="AY153" s="16">
        <f>IF(AND('User Input'!$G$19=0,Model!BG153="M"),-1000,0)+IF(AND('User Input'!$G$20=0,Model!BG153="T"),-1000,0)+IF(AND('User Input'!$G$21=0,OR(Model!BG153="W",BH153="W")),-1000,0)+IF(AND('User Input'!$G$22=0,OR(Model!BG153="R",BH153="R")),-1000,0)</f>
        <v>0</v>
      </c>
      <c r="AZ153" s="16">
        <f ca="1">IF('User Input'!$G$26="NA",0,OFFSET(Model!BN153,1,'User Input'!$G$26)*50)</f>
        <v>0</v>
      </c>
      <c r="BA153" s="16">
        <f ca="1">IF('User Input'!$G$27="NA",0,OFFSET(Model!BN153,1,'User Input'!$G$27)*50)</f>
        <v>0</v>
      </c>
      <c r="BB153" s="14" t="s">
        <v>1004</v>
      </c>
      <c r="BC153" s="14" t="s">
        <v>20</v>
      </c>
      <c r="BD153" s="14">
        <f>VLOOKUP(BB153,Size!$A$1:$D$397,4,TRUE)</f>
        <v>50</v>
      </c>
      <c r="BE153" s="14" t="s">
        <v>974</v>
      </c>
      <c r="BF153" s="14">
        <f t="shared" si="229"/>
        <v>1</v>
      </c>
      <c r="BG153" s="15" t="str">
        <f t="shared" si="230"/>
        <v>R</v>
      </c>
      <c r="BH153" s="15" t="str">
        <f t="shared" si="231"/>
        <v/>
      </c>
      <c r="BI153" s="14" t="s">
        <v>970</v>
      </c>
      <c r="BJ153" s="14">
        <f t="shared" si="232"/>
        <v>5</v>
      </c>
      <c r="BK153" s="123" t="str">
        <f t="shared" si="220"/>
        <v>6:00</v>
      </c>
      <c r="BL153" s="14" t="str">
        <f t="shared" si="221"/>
        <v>9:00</v>
      </c>
      <c r="BM153" s="14" t="s">
        <v>1005</v>
      </c>
      <c r="BN153" s="14" t="s">
        <v>1006</v>
      </c>
      <c r="BO153" s="16">
        <f t="shared" si="213"/>
        <v>40</v>
      </c>
      <c r="BP153" s="16">
        <f t="shared" si="214"/>
        <v>0</v>
      </c>
      <c r="BQ153" s="58">
        <f t="shared" si="215"/>
        <v>5</v>
      </c>
      <c r="BR153" s="16">
        <f t="shared" si="216"/>
        <v>5</v>
      </c>
      <c r="BS153" s="16">
        <f t="shared" si="222"/>
        <v>45</v>
      </c>
      <c r="BT153" s="16">
        <f t="shared" si="223"/>
        <v>0</v>
      </c>
      <c r="BU153" s="14">
        <v>0</v>
      </c>
      <c r="BV153" s="14">
        <v>0</v>
      </c>
      <c r="BW153" s="14">
        <v>0</v>
      </c>
      <c r="BX153" s="14">
        <v>0</v>
      </c>
      <c r="BY153" s="14">
        <v>0</v>
      </c>
      <c r="BZ153" s="14">
        <v>0</v>
      </c>
      <c r="CA153" s="14">
        <v>0</v>
      </c>
      <c r="CB153" s="14">
        <v>1</v>
      </c>
      <c r="CC153" s="14">
        <v>0</v>
      </c>
      <c r="CD153" s="14">
        <v>0</v>
      </c>
      <c r="CE153" s="14">
        <v>0</v>
      </c>
      <c r="CF153" s="14">
        <v>0</v>
      </c>
      <c r="CG153" s="14">
        <v>0</v>
      </c>
      <c r="CH153" s="14">
        <v>0</v>
      </c>
      <c r="CI153" s="14">
        <v>0</v>
      </c>
      <c r="CJ153" s="14">
        <v>0</v>
      </c>
      <c r="CK153" s="14">
        <v>0</v>
      </c>
      <c r="CL153" s="14">
        <v>1</v>
      </c>
      <c r="CM153" s="14">
        <v>1</v>
      </c>
      <c r="CN153" s="14">
        <v>0</v>
      </c>
      <c r="CO153" s="14">
        <v>0</v>
      </c>
      <c r="CP153" s="14">
        <v>0</v>
      </c>
      <c r="CQ153" s="14">
        <v>0</v>
      </c>
      <c r="CS153" s="50"/>
      <c r="CT153" s="50"/>
      <c r="CU153" s="50"/>
      <c r="CV153" s="50"/>
      <c r="CW153" s="50"/>
      <c r="CX153" s="50"/>
      <c r="CY153" s="50"/>
      <c r="CZ153" s="50"/>
      <c r="DA153" s="50"/>
    </row>
    <row r="154" spans="1:105" s="16" customFormat="1" ht="15.75" thickBot="1" x14ac:dyDescent="0.3">
      <c r="A154" s="16">
        <v>148</v>
      </c>
      <c r="B154" s="59">
        <f t="shared" si="226"/>
        <v>5</v>
      </c>
      <c r="C154" s="59" t="str">
        <f t="shared" si="217"/>
        <v/>
      </c>
      <c r="D154" s="66">
        <v>0</v>
      </c>
      <c r="E154" s="65">
        <f t="shared" si="218"/>
        <v>0</v>
      </c>
      <c r="F154" s="58">
        <f t="shared" si="194"/>
        <v>0</v>
      </c>
      <c r="G154" s="58">
        <f t="shared" si="197"/>
        <v>0</v>
      </c>
      <c r="H154" s="58" t="str">
        <f t="shared" si="227"/>
        <v/>
      </c>
      <c r="I154" s="58" t="str">
        <f t="shared" si="227"/>
        <v/>
      </c>
      <c r="J154" s="58" t="str">
        <f t="shared" si="227"/>
        <v/>
      </c>
      <c r="K154" s="58" t="str">
        <f t="shared" si="227"/>
        <v/>
      </c>
      <c r="L154" s="58" t="str">
        <f t="shared" si="227"/>
        <v/>
      </c>
      <c r="M154" s="58" t="str">
        <f t="shared" si="227"/>
        <v/>
      </c>
      <c r="N154" s="58" t="str">
        <f t="shared" si="227"/>
        <v/>
      </c>
      <c r="O154" s="58" t="str">
        <f t="shared" si="227"/>
        <v/>
      </c>
      <c r="P154" s="58" t="str">
        <f t="shared" si="227"/>
        <v/>
      </c>
      <c r="Q154" s="58" t="str">
        <f t="shared" si="227"/>
        <v/>
      </c>
      <c r="R154" s="58" t="str">
        <f t="shared" si="228"/>
        <v/>
      </c>
      <c r="S154" s="58" t="str">
        <f t="shared" si="228"/>
        <v/>
      </c>
      <c r="T154" s="58" t="str">
        <f t="shared" si="228"/>
        <v/>
      </c>
      <c r="U154" s="58" t="str">
        <f t="shared" si="228"/>
        <v/>
      </c>
      <c r="V154" s="58" t="str">
        <f t="shared" si="228"/>
        <v/>
      </c>
      <c r="W154" s="58" t="str">
        <f t="shared" si="228"/>
        <v/>
      </c>
      <c r="X154" s="58" t="str">
        <f t="shared" si="228"/>
        <v/>
      </c>
      <c r="Y154" s="58" t="str">
        <f t="shared" si="228"/>
        <v/>
      </c>
      <c r="Z154" s="58" t="str">
        <f t="shared" si="228"/>
        <v/>
      </c>
      <c r="AA154" s="58" t="str">
        <f t="shared" si="228"/>
        <v/>
      </c>
      <c r="AB154" s="68">
        <f t="shared" si="198"/>
        <v>0</v>
      </c>
      <c r="AC154" s="58">
        <f t="shared" ca="1" si="199"/>
        <v>77</v>
      </c>
      <c r="AD154" s="136">
        <f t="shared" ca="1" si="219"/>
        <v>30.771276595744688</v>
      </c>
      <c r="AE154" s="137">
        <f t="shared" ca="1" si="219"/>
        <v>30.771276595744688</v>
      </c>
      <c r="AF154" s="137">
        <f t="shared" ca="1" si="219"/>
        <v>30.771276595744688</v>
      </c>
      <c r="AG154" s="137">
        <f t="shared" ca="1" si="219"/>
        <v>30.771276595744688</v>
      </c>
      <c r="AH154" s="138">
        <f t="shared" ca="1" si="219"/>
        <v>30.771276595744688</v>
      </c>
      <c r="AI154" s="122">
        <f t="shared" si="200"/>
        <v>-25</v>
      </c>
      <c r="AJ154" s="16">
        <v>39</v>
      </c>
      <c r="AK154" s="16">
        <f t="shared" si="201"/>
        <v>14</v>
      </c>
      <c r="AL154" s="122">
        <f t="shared" si="202"/>
        <v>0</v>
      </c>
      <c r="AM154" s="122">
        <f t="shared" si="203"/>
        <v>0</v>
      </c>
      <c r="AN154" s="122">
        <f t="shared" si="204"/>
        <v>0</v>
      </c>
      <c r="AO154" s="122">
        <f t="shared" si="205"/>
        <v>0</v>
      </c>
      <c r="AP154" s="122">
        <f t="shared" si="206"/>
        <v>0</v>
      </c>
      <c r="AQ154" s="122">
        <f t="shared" si="207"/>
        <v>0</v>
      </c>
      <c r="AR154" s="122">
        <f t="shared" si="208"/>
        <v>0</v>
      </c>
      <c r="AS154" s="122">
        <f t="shared" si="209"/>
        <v>0</v>
      </c>
      <c r="AT154" s="122">
        <f t="shared" si="210"/>
        <v>0</v>
      </c>
      <c r="AU154" s="122">
        <f t="shared" si="211"/>
        <v>0</v>
      </c>
      <c r="AV154" s="59">
        <f t="shared" ca="1" si="212"/>
        <v>30.771276595744688</v>
      </c>
      <c r="AW154" s="16">
        <f>IF(AND('User Input'!$G$6=1,OR(HOUR(Model!BK154)=8,HOUR(Model!BK154)=9)),10,IF(AND('User Input'!$G$6=2,HOUR(Model!BK154)=6),10,0))</f>
        <v>10</v>
      </c>
      <c r="AX154" s="69">
        <f>IF('User Input'!$G$11=4,(Model!DA154-Model!$DA$4)*50,0)+IF('User Input'!$G$11=3,(Model!CV154-Model!$CV$4)*50,0)+IF('User Input'!$G$11=2,(Model!CW154-Model!$CW$4)*50,0)+IF('User Input'!$G$11=1,(Model!CX154-Model!$CX$4)*-25+(Model!CY154-Model!$CY$4)*-25,0)</f>
        <v>20.771276595744688</v>
      </c>
      <c r="AY154" s="16">
        <f>IF(AND('User Input'!$G$19=0,Model!BG154="M"),-1000,0)+IF(AND('User Input'!$G$20=0,Model!BG154="T"),-1000,0)+IF(AND('User Input'!$G$21=0,OR(Model!BG154="W",BH154="W")),-1000,0)+IF(AND('User Input'!$G$22=0,OR(Model!BG154="R",BH154="R")),-1000,0)</f>
        <v>0</v>
      </c>
      <c r="AZ154" s="16">
        <f ca="1">IF('User Input'!$G$26="NA",0,OFFSET(Model!BN154,1,'User Input'!$G$26)*50)</f>
        <v>0</v>
      </c>
      <c r="BA154" s="16">
        <f ca="1">IF('User Input'!$G$27="NA",0,OFFSET(Model!BN154,1,'User Input'!$G$27)*50)</f>
        <v>0</v>
      </c>
      <c r="BB154" s="14" t="s">
        <v>849</v>
      </c>
      <c r="BC154" s="14" t="s">
        <v>22</v>
      </c>
      <c r="BD154" s="14">
        <f>VLOOKUP(BB154,Size!$A$1:$D$397,4,TRUE)</f>
        <v>39</v>
      </c>
      <c r="BE154" s="14" t="s">
        <v>974</v>
      </c>
      <c r="BF154" s="14">
        <f t="shared" si="229"/>
        <v>1</v>
      </c>
      <c r="BG154" s="15" t="str">
        <f t="shared" si="230"/>
        <v>R</v>
      </c>
      <c r="BH154" s="15" t="str">
        <f t="shared" si="231"/>
        <v/>
      </c>
      <c r="BI154" s="14" t="s">
        <v>970</v>
      </c>
      <c r="BJ154" s="14">
        <f t="shared" si="232"/>
        <v>5</v>
      </c>
      <c r="BK154" s="123" t="str">
        <f t="shared" si="220"/>
        <v>6:00</v>
      </c>
      <c r="BL154" s="14" t="str">
        <f t="shared" si="221"/>
        <v>9:00</v>
      </c>
      <c r="BM154" s="14" t="s">
        <v>850</v>
      </c>
      <c r="BN154" s="14" t="s">
        <v>851</v>
      </c>
      <c r="BO154" s="16">
        <f t="shared" si="213"/>
        <v>40</v>
      </c>
      <c r="BP154" s="16">
        <f t="shared" si="214"/>
        <v>0</v>
      </c>
      <c r="BQ154" s="58">
        <f t="shared" si="215"/>
        <v>5</v>
      </c>
      <c r="BR154" s="16">
        <f t="shared" si="216"/>
        <v>5</v>
      </c>
      <c r="BS154" s="16">
        <f t="shared" si="222"/>
        <v>45</v>
      </c>
      <c r="BT154" s="16">
        <f t="shared" si="223"/>
        <v>0</v>
      </c>
      <c r="BU154" s="14">
        <v>0</v>
      </c>
      <c r="BV154" s="14">
        <v>0</v>
      </c>
      <c r="BW154" s="14">
        <v>0</v>
      </c>
      <c r="BX154" s="14">
        <v>0</v>
      </c>
      <c r="BY154" s="14">
        <v>0</v>
      </c>
      <c r="BZ154" s="14">
        <v>0</v>
      </c>
      <c r="CA154" s="14">
        <v>0</v>
      </c>
      <c r="CB154" s="14">
        <v>0</v>
      </c>
      <c r="CC154" s="14">
        <v>0</v>
      </c>
      <c r="CD154" s="14">
        <v>0</v>
      </c>
      <c r="CE154" s="14">
        <v>0</v>
      </c>
      <c r="CF154" s="14">
        <v>0</v>
      </c>
      <c r="CG154" s="14">
        <v>0</v>
      </c>
      <c r="CH154" s="14">
        <v>0</v>
      </c>
      <c r="CI154" s="14">
        <v>1</v>
      </c>
      <c r="CJ154" s="14">
        <v>0</v>
      </c>
      <c r="CK154" s="14">
        <v>0</v>
      </c>
      <c r="CL154" s="14">
        <v>1</v>
      </c>
      <c r="CM154" s="14">
        <v>0</v>
      </c>
      <c r="CN154" s="14">
        <v>0</v>
      </c>
      <c r="CO154" s="14">
        <v>0</v>
      </c>
      <c r="CP154" s="14">
        <v>0</v>
      </c>
      <c r="CQ154" s="14">
        <v>0</v>
      </c>
      <c r="CS154" s="50">
        <v>3.1</v>
      </c>
      <c r="CT154" s="50">
        <v>5.8</v>
      </c>
      <c r="CU154" s="50">
        <v>4.8</v>
      </c>
      <c r="CV154" s="50">
        <v>4.4000000000000004</v>
      </c>
      <c r="CW154" s="50">
        <v>4.8</v>
      </c>
      <c r="CX154" s="50">
        <v>4.5999999999999996</v>
      </c>
      <c r="CY154" s="50">
        <v>1</v>
      </c>
      <c r="CZ154" s="50">
        <v>5.2</v>
      </c>
      <c r="DA154" s="50">
        <v>4.5999999999999996</v>
      </c>
    </row>
    <row r="155" spans="1:105" x14ac:dyDescent="0.25">
      <c r="D155" s="67">
        <f>SUM(D7:D154)</f>
        <v>15</v>
      </c>
      <c r="E155" s="65">
        <f t="shared" si="218"/>
        <v>1</v>
      </c>
      <c r="H155" s="58" t="e">
        <f t="array" ref="H155">INDEX(H7:H154,MATCH(TRUE,H7:H154&lt;&gt;"",0))</f>
        <v>#N/A</v>
      </c>
      <c r="I155" s="58" t="e">
        <f t="array" ref="I155">INDEX(I7:I154,MATCH(TRUE,I7:I154&lt;&gt;"",0))</f>
        <v>#N/A</v>
      </c>
      <c r="J155" s="58" t="e">
        <f t="array" ref="J155">INDEX(J7:J154,MATCH(TRUE,J7:J154&lt;&gt;"",0))</f>
        <v>#N/A</v>
      </c>
      <c r="K155" s="58" t="e">
        <f t="array" ref="K155">INDEX(K7:K154,MATCH(TRUE,K7:K154&lt;&gt;"",0))</f>
        <v>#N/A</v>
      </c>
      <c r="L155" s="58" t="e">
        <f t="array" ref="L155">INDEX(L7:L154,MATCH(TRUE,L7:L154&lt;&gt;"",0))</f>
        <v>#N/A</v>
      </c>
      <c r="M155" s="58" t="e">
        <f t="array" ref="M155">INDEX(M7:M154,MATCH(TRUE,M7:M154&lt;&gt;"",0))</f>
        <v>#N/A</v>
      </c>
      <c r="N155" s="58" t="e">
        <f t="array" ref="N155">INDEX(N7:N154,MATCH(TRUE,N7:N154&lt;&gt;"",0))</f>
        <v>#N/A</v>
      </c>
      <c r="O155" s="58" t="e">
        <f t="array" ref="O155">INDEX(O7:O154,MATCH(TRUE,O7:O154&lt;&gt;"",0))</f>
        <v>#N/A</v>
      </c>
      <c r="P155" s="58" t="e">
        <f t="array" ref="P155">INDEX(P7:P154,MATCH(TRUE,P7:P154&lt;&gt;"",0))</f>
        <v>#N/A</v>
      </c>
      <c r="Q155" s="58" t="e">
        <f t="array" ref="Q155">INDEX(Q7:Q154,MATCH(TRUE,Q7:Q154&lt;&gt;"",0))</f>
        <v>#N/A</v>
      </c>
      <c r="R155" s="58" t="e">
        <f t="array" ref="R155">INDEX(R7:R154,MATCH(TRUE,R7:R154&lt;&gt;"",0))</f>
        <v>#N/A</v>
      </c>
      <c r="S155" s="58" t="e">
        <f t="array" ref="S155">INDEX(S7:S154,MATCH(TRUE,S7:S154&lt;&gt;"",0))</f>
        <v>#N/A</v>
      </c>
      <c r="T155" s="58" t="e">
        <f t="array" ref="T155">INDEX(T7:T154,MATCH(TRUE,T7:T154&lt;&gt;"",0))</f>
        <v>#N/A</v>
      </c>
      <c r="U155" s="58" t="e">
        <f t="array" ref="U155">INDEX(U7:U154,MATCH(TRUE,U7:U154&lt;&gt;"",0))</f>
        <v>#N/A</v>
      </c>
      <c r="V155" s="58" t="e">
        <f t="array" ref="V155">INDEX(V7:V154,MATCH(TRUE,V7:V154&lt;&gt;"",0))</f>
        <v>#N/A</v>
      </c>
      <c r="W155" s="58" t="e">
        <f t="array" ref="W155">INDEX(W7:W154,MATCH(TRUE,W7:W154&lt;&gt;"",0))</f>
        <v>#N/A</v>
      </c>
      <c r="X155" s="58" t="e">
        <f t="array" ref="X155">INDEX(X7:X154,MATCH(TRUE,X7:X154&lt;&gt;"",0))</f>
        <v>#N/A</v>
      </c>
      <c r="Y155" s="58" t="e">
        <f t="array" ref="Y155">INDEX(Y7:Y154,MATCH(TRUE,Y7:Y154&lt;&gt;"",0))</f>
        <v>#N/A</v>
      </c>
      <c r="Z155" s="58" t="e">
        <f t="array" ref="Z155">INDEX(Z7:Z154,MATCH(TRUE,Z7:Z154&lt;&gt;"",0))</f>
        <v>#N/A</v>
      </c>
      <c r="AA155" s="58" t="str">
        <f t="array" ref="AA155">INDEX(AA7:AA154,MATCH(TRUE,AA7:AA154&lt;&gt;"",0))</f>
        <v xml:space="preserve">ACCT-GB.3149.30 </v>
      </c>
      <c r="AD155">
        <v>0.98</v>
      </c>
      <c r="AE155">
        <v>0.2</v>
      </c>
      <c r="AF155">
        <v>0.1</v>
      </c>
      <c r="AG155">
        <v>0.05</v>
      </c>
      <c r="AH155">
        <v>0.01</v>
      </c>
      <c r="BB155" s="2"/>
      <c r="BC155" s="2"/>
      <c r="BD155" s="2"/>
      <c r="BE155" s="2"/>
      <c r="BF155" s="2"/>
      <c r="BG155" s="2"/>
      <c r="BH155" s="2"/>
      <c r="BI155" s="2"/>
      <c r="BJ155" s="2"/>
      <c r="BK155" s="14"/>
      <c r="BL155" s="2"/>
      <c r="BM155" s="2"/>
      <c r="BN155" s="2"/>
      <c r="BP155" s="127"/>
      <c r="BR155" s="127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</row>
    <row r="156" spans="1:105" x14ac:dyDescent="0.25">
      <c r="A156" t="s">
        <v>1128</v>
      </c>
      <c r="BI156" s="14" t="s">
        <v>1008</v>
      </c>
      <c r="BJ156" s="14">
        <f t="shared" si="232"/>
        <v>5</v>
      </c>
      <c r="BK156" s="123" t="str">
        <f>LEFT(BI156,BJ156-1)</f>
        <v>1:30</v>
      </c>
      <c r="BL156" s="14" t="str">
        <f>RIGHT(BI156,LEN(BI156)-BJ156)</f>
        <v>2:50</v>
      </c>
      <c r="BP156" s="127"/>
      <c r="BR156" s="127"/>
      <c r="CS156" s="50">
        <v>4</v>
      </c>
      <c r="CT156" s="50">
        <v>7</v>
      </c>
      <c r="CU156" s="50">
        <v>7</v>
      </c>
      <c r="CV156" s="50">
        <v>7</v>
      </c>
      <c r="CW156" s="50">
        <v>7</v>
      </c>
      <c r="CX156" s="50">
        <v>7</v>
      </c>
      <c r="CY156" s="50">
        <v>0</v>
      </c>
      <c r="CZ156" s="50">
        <v>7</v>
      </c>
      <c r="DA156" s="50">
        <v>7</v>
      </c>
    </row>
    <row r="157" spans="1:105" x14ac:dyDescent="0.25">
      <c r="BP157" s="127"/>
      <c r="BR157" s="127"/>
    </row>
    <row r="158" spans="1:105" x14ac:dyDescent="0.25">
      <c r="BP158" s="127"/>
      <c r="BR158" s="127"/>
    </row>
    <row r="159" spans="1:105" x14ac:dyDescent="0.25">
      <c r="BP159" s="127"/>
      <c r="BR159" s="127"/>
    </row>
  </sheetData>
  <mergeCells count="26">
    <mergeCell ref="CM5:CM6"/>
    <mergeCell ref="CL5:CL6"/>
    <mergeCell ref="CN5:CN6"/>
    <mergeCell ref="CB5:CB6"/>
    <mergeCell ref="BV5:BV6"/>
    <mergeCell ref="BW5:BW6"/>
    <mergeCell ref="BX5:BX6"/>
    <mergeCell ref="BY5:BY6"/>
    <mergeCell ref="BZ5:BZ6"/>
    <mergeCell ref="CA5:CA6"/>
    <mergeCell ref="DC4:DR6"/>
    <mergeCell ref="CO5:CO6"/>
    <mergeCell ref="CP5:CP6"/>
    <mergeCell ref="BG4:BH4"/>
    <mergeCell ref="CC5:CC6"/>
    <mergeCell ref="CD5:CD6"/>
    <mergeCell ref="CE5:CE6"/>
    <mergeCell ref="BG5:BH5"/>
    <mergeCell ref="BU5:BU6"/>
    <mergeCell ref="CQ5:CQ6"/>
    <mergeCell ref="CF5:CF6"/>
    <mergeCell ref="CG5:CG6"/>
    <mergeCell ref="CH5:CH6"/>
    <mergeCell ref="CI5:CI6"/>
    <mergeCell ref="CJ5:CJ6"/>
    <mergeCell ref="CK5:CK6"/>
  </mergeCells>
  <phoneticPr fontId="8" type="noConversion"/>
  <conditionalFormatting sqref="BK7:BK154 BK156">
    <cfRule type="cellIs" dxfId="5" priority="27" stopIfTrue="1" operator="equal">
      <formula>#REF!</formula>
    </cfRule>
    <cfRule type="cellIs" dxfId="4" priority="28" stopIfTrue="1" operator="equal">
      <formula>#REF!</formula>
    </cfRule>
    <cfRule type="cellIs" dxfId="3" priority="29" stopIfTrue="1" operator="equal">
      <formula>#REF!</formula>
    </cfRule>
    <cfRule type="cellIs" dxfId="2" priority="30" stopIfTrue="1" operator="equal">
      <formula>#REF!</formula>
    </cfRule>
  </conditionalFormatting>
  <conditionalFormatting sqref="DD9:DG13">
    <cfRule type="containsText" dxfId="1" priority="12" stopIfTrue="1" operator="containsText" text="G">
      <formula>NOT(ISERROR(SEARCH("G",DD9)))</formula>
    </cfRule>
  </conditionalFormatting>
  <conditionalFormatting sqref="AD7:AH154">
    <cfRule type="cellIs" dxfId="0" priority="1" stopIfTrue="1" operator="between">
      <formula>0.980000001</formula>
      <formula>0.99999999999</formula>
    </cfRule>
  </conditionalFormatting>
  <hyperlinks>
    <hyperlink ref="BM77" r:id="rId1"/>
    <hyperlink ref="BM78" r:id="rId2"/>
    <hyperlink ref="BM79" r:id="rId3"/>
    <hyperlink ref="BM127" r:id="rId4"/>
    <hyperlink ref="BM7" r:id="rId5"/>
    <hyperlink ref="BM129" r:id="rId6"/>
    <hyperlink ref="BM130" r:id="rId7"/>
    <hyperlink ref="BM50" r:id="rId8"/>
    <hyperlink ref="BM8" r:id="rId9"/>
    <hyperlink ref="BM9" r:id="rId10"/>
    <hyperlink ref="BM10" r:id="rId11"/>
    <hyperlink ref="BM51" r:id="rId12"/>
    <hyperlink ref="BM131" r:id="rId13"/>
    <hyperlink ref="BM80" r:id="rId14"/>
    <hyperlink ref="BM11" r:id="rId15"/>
    <hyperlink ref="BM12" r:id="rId16"/>
    <hyperlink ref="BM13" r:id="rId17"/>
    <hyperlink ref="BM14" r:id="rId18"/>
    <hyperlink ref="BM81" r:id="rId19"/>
    <hyperlink ref="BM82" r:id="rId20"/>
    <hyperlink ref="BM83" r:id="rId21"/>
    <hyperlink ref="BM84" r:id="rId22"/>
    <hyperlink ref="BM52" r:id="rId23"/>
    <hyperlink ref="BM85" r:id="rId24"/>
    <hyperlink ref="BM53" r:id="rId25"/>
    <hyperlink ref="BM17" r:id="rId26"/>
    <hyperlink ref="BM87" r:id="rId27"/>
    <hyperlink ref="BM133" r:id="rId28"/>
    <hyperlink ref="BM88" r:id="rId29"/>
    <hyperlink ref="BM135" r:id="rId30"/>
    <hyperlink ref="BM93" r:id="rId31"/>
    <hyperlink ref="BM20" r:id="rId32"/>
    <hyperlink ref="BM136" r:id="rId33"/>
    <hyperlink ref="BM21" r:id="rId34"/>
    <hyperlink ref="BM139" r:id="rId35"/>
    <hyperlink ref="BM28" r:id="rId36"/>
    <hyperlink ref="BM140" r:id="rId37"/>
    <hyperlink ref="BM96" r:id="rId38"/>
    <hyperlink ref="BM56" r:id="rId39"/>
    <hyperlink ref="BM98" r:id="rId40"/>
    <hyperlink ref="BM29" r:id="rId41"/>
    <hyperlink ref="BM30" r:id="rId42"/>
    <hyperlink ref="BM99" r:id="rId43"/>
    <hyperlink ref="BM141" r:id="rId44"/>
    <hyperlink ref="BM58" r:id="rId45"/>
    <hyperlink ref="BM59" r:id="rId46"/>
    <hyperlink ref="BM62" r:id="rId47"/>
    <hyperlink ref="BM100" r:id="rId48"/>
    <hyperlink ref="BM101" r:id="rId49"/>
    <hyperlink ref="BM102" r:id="rId50"/>
    <hyperlink ref="BM103" r:id="rId51"/>
    <hyperlink ref="BM104" r:id="rId52"/>
    <hyperlink ref="BM63" r:id="rId53"/>
    <hyperlink ref="BM105" r:id="rId54"/>
    <hyperlink ref="BM142" r:id="rId55"/>
    <hyperlink ref="BM31" r:id="rId56"/>
    <hyperlink ref="BM143" r:id="rId57"/>
    <hyperlink ref="BM144" r:id="rId58"/>
    <hyperlink ref="BM145" r:id="rId59"/>
    <hyperlink ref="BM64" r:id="rId60"/>
    <hyperlink ref="BM32" r:id="rId61"/>
    <hyperlink ref="BM106" r:id="rId62"/>
    <hyperlink ref="BM107" r:id="rId63"/>
    <hyperlink ref="BM33" r:id="rId64"/>
    <hyperlink ref="BM146" r:id="rId65"/>
    <hyperlink ref="BM110" r:id="rId66"/>
    <hyperlink ref="BM111" r:id="rId67"/>
    <hyperlink ref="BM35" r:id="rId68"/>
    <hyperlink ref="BM36" r:id="rId69"/>
    <hyperlink ref="BM66" r:id="rId70"/>
    <hyperlink ref="BM112" r:id="rId71"/>
    <hyperlink ref="BM37" r:id="rId72"/>
    <hyperlink ref="BM67" r:id="rId73"/>
    <hyperlink ref="BM38" r:id="rId74"/>
    <hyperlink ref="BM113" r:id="rId75"/>
    <hyperlink ref="BM148" r:id="rId76"/>
    <hyperlink ref="BM69" r:id="rId77"/>
    <hyperlink ref="BM115" r:id="rId78"/>
    <hyperlink ref="BM116" r:id="rId79"/>
    <hyperlink ref="BM149" r:id="rId80"/>
    <hyperlink ref="BM117" r:id="rId81"/>
    <hyperlink ref="BM40" r:id="rId82"/>
    <hyperlink ref="BM118" r:id="rId83"/>
    <hyperlink ref="BM70" r:id="rId84"/>
    <hyperlink ref="BM119" r:id="rId85"/>
    <hyperlink ref="BM150" r:id="rId86"/>
    <hyperlink ref="BM151" r:id="rId87"/>
    <hyperlink ref="BM152" r:id="rId88"/>
    <hyperlink ref="BM71" r:id="rId89"/>
    <hyperlink ref="BM72" r:id="rId90"/>
    <hyperlink ref="BM41" r:id="rId91"/>
    <hyperlink ref="BM73" r:id="rId92"/>
    <hyperlink ref="BM121" r:id="rId93"/>
    <hyperlink ref="BM74" r:id="rId94"/>
    <hyperlink ref="BM42" r:id="rId95"/>
    <hyperlink ref="BM122" r:id="rId96"/>
    <hyperlink ref="BM43" r:id="rId97"/>
    <hyperlink ref="BM44" r:id="rId98"/>
    <hyperlink ref="BM153" r:id="rId99"/>
    <hyperlink ref="BM123" r:id="rId100"/>
    <hyperlink ref="BM154" r:id="rId101"/>
    <hyperlink ref="BM45" r:id="rId102"/>
    <hyperlink ref="BM75" r:id="rId103"/>
    <hyperlink ref="BM46" r:id="rId104"/>
    <hyperlink ref="BM47" r:id="rId105"/>
    <hyperlink ref="BM48" r:id="rId106"/>
    <hyperlink ref="BM124" r:id="rId107"/>
    <hyperlink ref="BM76" r:id="rId108"/>
    <hyperlink ref="BM125" r:id="rId109"/>
    <hyperlink ref="BM49" r:id="rId110"/>
    <hyperlink ref="BM126" r:id="rId111"/>
  </hyperlinks>
  <printOptions headings="1"/>
  <pageMargins left="0.7" right="0.7" top="0.75" bottom="0.75" header="0.3" footer="0.3"/>
  <pageSetup orientation="portrait" horizontalDpi="4294967292" verticalDpi="4294967292" r:id="rId112"/>
  <headerFooter alignWithMargins="0"/>
  <ignoredErrors>
    <ignoredError sqref="DD9:DG13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3"/>
  <sheetViews>
    <sheetView workbookViewId="0">
      <selection activeCell="B18" sqref="B18"/>
    </sheetView>
  </sheetViews>
  <sheetFormatPr defaultColWidth="8.85546875" defaultRowHeight="15" x14ac:dyDescent="0.25"/>
  <cols>
    <col min="1" max="1" width="26" customWidth="1"/>
    <col min="2" max="2" width="29.85546875" customWidth="1"/>
    <col min="3" max="3" width="14.140625" hidden="1" customWidth="1"/>
    <col min="4" max="4" width="128.140625" customWidth="1"/>
  </cols>
  <sheetData>
    <row r="1" spans="1:5" x14ac:dyDescent="0.25">
      <c r="A1" s="10" t="s">
        <v>282</v>
      </c>
      <c r="B1" s="10" t="s">
        <v>253</v>
      </c>
      <c r="C1" s="10"/>
      <c r="D1" s="10" t="s">
        <v>283</v>
      </c>
      <c r="E1" s="10"/>
    </row>
    <row r="2" spans="1:5" x14ac:dyDescent="0.25">
      <c r="A2" s="11" t="str">
        <f>IF(ISERROR(LEFT(D2,E2-1)),"",LEFT(D2,E2-1))</f>
        <v>ACCT-GB.2302</v>
      </c>
      <c r="B2" s="11" t="s">
        <v>262</v>
      </c>
      <c r="D2" s="12" t="s">
        <v>284</v>
      </c>
      <c r="E2">
        <f>IF(ISERROR(FIND(" ",D2)),"",FIND(" ",D2))</f>
        <v>13</v>
      </c>
    </row>
    <row r="3" spans="1:5" x14ac:dyDescent="0.25">
      <c r="A3" s="11" t="str">
        <f t="shared" ref="A3:A66" si="0">IF(ISERROR(LEFT(D3,E3-1)),"",LEFT(D3,E3-1))</f>
        <v>ACCT-GB.2303</v>
      </c>
      <c r="B3" s="11" t="s">
        <v>262</v>
      </c>
      <c r="D3" s="13" t="s">
        <v>285</v>
      </c>
      <c r="E3">
        <f t="shared" ref="E3:E66" si="1">IF(ISERROR(FIND(" ",D3)),"",FIND(" ",D3))</f>
        <v>13</v>
      </c>
    </row>
    <row r="4" spans="1:5" x14ac:dyDescent="0.25">
      <c r="A4" s="11" t="str">
        <f t="shared" si="0"/>
        <v>ACCT-GB.2314</v>
      </c>
      <c r="B4" s="11" t="s">
        <v>262</v>
      </c>
      <c r="D4" s="13" t="s">
        <v>286</v>
      </c>
      <c r="E4">
        <f t="shared" si="1"/>
        <v>13</v>
      </c>
    </row>
    <row r="5" spans="1:5" x14ac:dyDescent="0.25">
      <c r="A5" s="11" t="str">
        <f t="shared" si="0"/>
        <v>ACCT-GB.3155</v>
      </c>
      <c r="B5" s="11" t="s">
        <v>262</v>
      </c>
      <c r="D5" s="13" t="s">
        <v>287</v>
      </c>
      <c r="E5">
        <f t="shared" si="1"/>
        <v>13</v>
      </c>
    </row>
    <row r="6" spans="1:5" x14ac:dyDescent="0.25">
      <c r="A6" s="11" t="str">
        <f t="shared" si="0"/>
        <v>ACCT-GB.3303</v>
      </c>
      <c r="B6" s="11" t="s">
        <v>262</v>
      </c>
      <c r="D6" s="13" t="s">
        <v>288</v>
      </c>
      <c r="E6">
        <f t="shared" si="1"/>
        <v>13</v>
      </c>
    </row>
    <row r="7" spans="1:5" x14ac:dyDescent="0.25">
      <c r="A7" s="11" t="str">
        <f t="shared" si="0"/>
        <v>ACCT-GB.3304</v>
      </c>
      <c r="B7" s="11" t="s">
        <v>262</v>
      </c>
      <c r="D7" s="13" t="s">
        <v>289</v>
      </c>
      <c r="E7">
        <f t="shared" si="1"/>
        <v>13</v>
      </c>
    </row>
    <row r="8" spans="1:5" x14ac:dyDescent="0.25">
      <c r="A8" s="11" t="str">
        <f t="shared" si="0"/>
        <v>ACCT-GB.3313</v>
      </c>
      <c r="B8" s="11" t="s">
        <v>262</v>
      </c>
      <c r="D8" s="13" t="s">
        <v>290</v>
      </c>
      <c r="E8">
        <f t="shared" si="1"/>
        <v>13</v>
      </c>
    </row>
    <row r="9" spans="1:5" x14ac:dyDescent="0.25">
      <c r="A9" s="11" t="str">
        <f t="shared" si="0"/>
        <v>ACCT-GB.3330</v>
      </c>
      <c r="B9" s="11" t="s">
        <v>262</v>
      </c>
      <c r="D9" s="13" t="s">
        <v>291</v>
      </c>
      <c r="E9">
        <f t="shared" si="1"/>
        <v>13</v>
      </c>
    </row>
    <row r="10" spans="1:5" x14ac:dyDescent="0.25">
      <c r="A10" s="11" t="str">
        <f t="shared" si="0"/>
        <v>ACCT-GB.3335</v>
      </c>
      <c r="B10" s="11" t="s">
        <v>262</v>
      </c>
      <c r="D10" s="13" t="s">
        <v>292</v>
      </c>
      <c r="E10">
        <f t="shared" si="1"/>
        <v>13</v>
      </c>
    </row>
    <row r="11" spans="1:5" x14ac:dyDescent="0.25">
      <c r="A11" s="11" t="str">
        <f t="shared" si="0"/>
        <v>ACCT-GB.3380</v>
      </c>
      <c r="B11" s="11" t="s">
        <v>262</v>
      </c>
      <c r="D11" s="13" t="s">
        <v>293</v>
      </c>
      <c r="E11">
        <f t="shared" si="1"/>
        <v>13</v>
      </c>
    </row>
    <row r="12" spans="1:5" x14ac:dyDescent="0.25">
      <c r="A12" s="11" t="str">
        <f t="shared" si="0"/>
        <v>ACCT-GB.4302</v>
      </c>
      <c r="B12" s="11" t="s">
        <v>262</v>
      </c>
      <c r="D12" s="13" t="s">
        <v>294</v>
      </c>
      <c r="E12">
        <f t="shared" si="1"/>
        <v>13</v>
      </c>
    </row>
    <row r="13" spans="1:5" x14ac:dyDescent="0.25">
      <c r="A13" s="11" t="str">
        <f t="shared" si="0"/>
        <v>FINC-GB.3320</v>
      </c>
      <c r="B13" s="11" t="s">
        <v>262</v>
      </c>
      <c r="D13" s="13" t="s">
        <v>295</v>
      </c>
      <c r="E13">
        <f t="shared" si="1"/>
        <v>13</v>
      </c>
    </row>
    <row r="14" spans="1:5" x14ac:dyDescent="0.25">
      <c r="A14" s="11" t="str">
        <f t="shared" si="0"/>
        <v>ECON-GB.2333</v>
      </c>
      <c r="B14" s="11" t="s">
        <v>263</v>
      </c>
      <c r="C14" s="11"/>
      <c r="D14" s="12" t="s">
        <v>296</v>
      </c>
      <c r="E14">
        <f t="shared" si="1"/>
        <v>13</v>
      </c>
    </row>
    <row r="15" spans="1:5" x14ac:dyDescent="0.25">
      <c r="A15" s="11" t="str">
        <f t="shared" si="0"/>
        <v>ECON-GB.2392</v>
      </c>
      <c r="B15" s="11" t="s">
        <v>263</v>
      </c>
      <c r="C15" s="11"/>
      <c r="D15" s="13" t="s">
        <v>297</v>
      </c>
      <c r="E15">
        <f t="shared" si="1"/>
        <v>13</v>
      </c>
    </row>
    <row r="16" spans="1:5" x14ac:dyDescent="0.25">
      <c r="A16" s="11" t="str">
        <f t="shared" si="0"/>
        <v>FINC-GB.2150</v>
      </c>
      <c r="B16" s="11" t="s">
        <v>263</v>
      </c>
      <c r="C16" s="11"/>
      <c r="D16" s="13" t="s">
        <v>298</v>
      </c>
      <c r="E16">
        <f t="shared" si="1"/>
        <v>13</v>
      </c>
    </row>
    <row r="17" spans="1:5" x14ac:dyDescent="0.25">
      <c r="A17" s="11" t="str">
        <f t="shared" si="0"/>
        <v>FINC-GB.2334</v>
      </c>
      <c r="B17" s="11" t="s">
        <v>263</v>
      </c>
      <c r="C17" s="11"/>
      <c r="D17" s="13" t="s">
        <v>299</v>
      </c>
      <c r="E17">
        <f t="shared" si="1"/>
        <v>13</v>
      </c>
    </row>
    <row r="18" spans="1:5" x14ac:dyDescent="0.25">
      <c r="A18" s="11" t="str">
        <f t="shared" si="0"/>
        <v>FINC-GB.3106</v>
      </c>
      <c r="B18" s="11" t="s">
        <v>263</v>
      </c>
      <c r="C18" s="11"/>
      <c r="D18" s="13" t="s">
        <v>300</v>
      </c>
      <c r="E18">
        <f t="shared" si="1"/>
        <v>13</v>
      </c>
    </row>
    <row r="19" spans="1:5" x14ac:dyDescent="0.25">
      <c r="A19" s="11" t="str">
        <f t="shared" si="0"/>
        <v>FINC-GB.3120</v>
      </c>
      <c r="B19" s="11" t="s">
        <v>263</v>
      </c>
      <c r="C19" s="11"/>
      <c r="D19" s="13" t="s">
        <v>301</v>
      </c>
      <c r="E19">
        <f t="shared" si="1"/>
        <v>13</v>
      </c>
    </row>
    <row r="20" spans="1:5" x14ac:dyDescent="0.25">
      <c r="A20" s="11" t="str">
        <f t="shared" si="0"/>
        <v>FINC-GB.3145</v>
      </c>
      <c r="B20" s="11" t="s">
        <v>263</v>
      </c>
      <c r="C20" s="11"/>
      <c r="D20" s="13" t="s">
        <v>198</v>
      </c>
      <c r="E20">
        <f t="shared" si="1"/>
        <v>13</v>
      </c>
    </row>
    <row r="21" spans="1:5" x14ac:dyDescent="0.25">
      <c r="A21" s="11" t="str">
        <f t="shared" si="0"/>
        <v>FINC-GB.3196</v>
      </c>
      <c r="B21" s="11" t="s">
        <v>263</v>
      </c>
      <c r="C21" s="11"/>
      <c r="D21" s="13" t="s">
        <v>199</v>
      </c>
      <c r="E21">
        <f t="shared" si="1"/>
        <v>13</v>
      </c>
    </row>
    <row r="22" spans="1:5" x14ac:dyDescent="0.25">
      <c r="A22" s="11" t="str">
        <f t="shared" si="0"/>
        <v>FINC-GB.3198</v>
      </c>
      <c r="B22" s="11" t="s">
        <v>263</v>
      </c>
      <c r="C22" s="11"/>
      <c r="D22" s="13" t="s">
        <v>200</v>
      </c>
      <c r="E22">
        <f t="shared" si="1"/>
        <v>13</v>
      </c>
    </row>
    <row r="23" spans="1:5" x14ac:dyDescent="0.25">
      <c r="A23" s="11" t="str">
        <f t="shared" si="0"/>
        <v>FINC-GB.3199</v>
      </c>
      <c r="B23" s="11" t="s">
        <v>263</v>
      </c>
      <c r="C23" s="11"/>
      <c r="D23" s="13" t="s">
        <v>201</v>
      </c>
      <c r="E23">
        <f t="shared" si="1"/>
        <v>13</v>
      </c>
    </row>
    <row r="24" spans="1:5" x14ac:dyDescent="0.25">
      <c r="A24" s="11" t="str">
        <f t="shared" si="0"/>
        <v>FINC-GB.3345</v>
      </c>
      <c r="B24" s="11" t="s">
        <v>263</v>
      </c>
      <c r="C24" s="11"/>
      <c r="D24" s="13" t="s">
        <v>202</v>
      </c>
      <c r="E24">
        <f t="shared" si="1"/>
        <v>13</v>
      </c>
    </row>
    <row r="25" spans="1:5" x14ac:dyDescent="0.25">
      <c r="A25" s="11" t="str">
        <f t="shared" si="0"/>
        <v>FINC-GB.3354</v>
      </c>
      <c r="B25" s="11" t="s">
        <v>263</v>
      </c>
      <c r="C25" s="11"/>
      <c r="D25" s="13" t="s">
        <v>203</v>
      </c>
      <c r="E25">
        <f t="shared" si="1"/>
        <v>13</v>
      </c>
    </row>
    <row r="26" spans="1:5" x14ac:dyDescent="0.25">
      <c r="A26" s="11" t="str">
        <f t="shared" si="0"/>
        <v>FINC-GB.3387</v>
      </c>
      <c r="B26" s="11" t="s">
        <v>263</v>
      </c>
      <c r="C26" s="11"/>
      <c r="D26" s="13" t="s">
        <v>204</v>
      </c>
      <c r="E26">
        <f t="shared" si="1"/>
        <v>13</v>
      </c>
    </row>
    <row r="27" spans="1:5" x14ac:dyDescent="0.25">
      <c r="A27" s="11" t="str">
        <f t="shared" si="0"/>
        <v>INFO-GB.3336</v>
      </c>
      <c r="B27" s="11" t="s">
        <v>264</v>
      </c>
      <c r="C27" s="11"/>
      <c r="D27" s="12" t="s">
        <v>205</v>
      </c>
      <c r="E27">
        <f t="shared" si="1"/>
        <v>13</v>
      </c>
    </row>
    <row r="28" spans="1:5" x14ac:dyDescent="0.25">
      <c r="A28" s="11" t="str">
        <f t="shared" si="0"/>
        <v>INFO-GB.3350</v>
      </c>
      <c r="B28" s="11" t="s">
        <v>264</v>
      </c>
      <c r="C28" s="11"/>
      <c r="D28" s="13" t="s">
        <v>206</v>
      </c>
      <c r="E28">
        <f t="shared" si="1"/>
        <v>13</v>
      </c>
    </row>
    <row r="29" spans="1:5" x14ac:dyDescent="0.25">
      <c r="A29" s="11" t="str">
        <f t="shared" si="0"/>
        <v>OPMG-GB.2350</v>
      </c>
      <c r="B29" s="11" t="s">
        <v>264</v>
      </c>
      <c r="C29" s="11"/>
      <c r="D29" s="13" t="s">
        <v>207</v>
      </c>
      <c r="E29">
        <f t="shared" si="1"/>
        <v>13</v>
      </c>
    </row>
    <row r="30" spans="1:5" x14ac:dyDescent="0.25">
      <c r="A30" s="11" t="str">
        <f t="shared" si="0"/>
        <v>OPMG-GB.2351</v>
      </c>
      <c r="B30" s="11" t="s">
        <v>264</v>
      </c>
      <c r="C30" s="11"/>
      <c r="D30" s="13" t="s">
        <v>208</v>
      </c>
      <c r="E30">
        <f t="shared" si="1"/>
        <v>13</v>
      </c>
    </row>
    <row r="31" spans="1:5" x14ac:dyDescent="0.25">
      <c r="A31" s="11" t="str">
        <f t="shared" si="0"/>
        <v>STAT-GB.2301</v>
      </c>
      <c r="B31" s="11" t="s">
        <v>264</v>
      </c>
      <c r="C31" s="11"/>
      <c r="D31" s="13" t="s">
        <v>209</v>
      </c>
      <c r="E31">
        <f t="shared" si="1"/>
        <v>13</v>
      </c>
    </row>
    <row r="32" spans="1:5" x14ac:dyDescent="0.25">
      <c r="A32" s="11" t="str">
        <f t="shared" si="0"/>
        <v>STAT-GB.2302</v>
      </c>
      <c r="B32" s="11" t="s">
        <v>264</v>
      </c>
      <c r="C32" s="11"/>
      <c r="D32" s="13" t="s">
        <v>210</v>
      </c>
      <c r="E32">
        <f t="shared" si="1"/>
        <v>13</v>
      </c>
    </row>
    <row r="33" spans="1:5" x14ac:dyDescent="0.25">
      <c r="A33" s="11" t="str">
        <f t="shared" si="0"/>
        <v>STAT-GB.2309</v>
      </c>
      <c r="B33" s="11" t="s">
        <v>264</v>
      </c>
      <c r="C33" s="11"/>
      <c r="D33" s="13" t="s">
        <v>211</v>
      </c>
      <c r="E33">
        <f t="shared" si="1"/>
        <v>13</v>
      </c>
    </row>
    <row r="34" spans="1:5" x14ac:dyDescent="0.25">
      <c r="A34" s="11" t="str">
        <f t="shared" si="0"/>
        <v>STAT-GB.3127</v>
      </c>
      <c r="B34" s="11" t="s">
        <v>264</v>
      </c>
      <c r="C34" s="11"/>
      <c r="D34" s="13" t="s">
        <v>212</v>
      </c>
      <c r="E34">
        <f t="shared" si="1"/>
        <v>13</v>
      </c>
    </row>
    <row r="35" spans="1:5" x14ac:dyDescent="0.25">
      <c r="A35" s="11" t="str">
        <f t="shared" si="0"/>
        <v>STAT-GB.3302</v>
      </c>
      <c r="B35" s="11" t="s">
        <v>264</v>
      </c>
      <c r="C35" s="11"/>
      <c r="D35" s="13" t="s">
        <v>213</v>
      </c>
      <c r="E35">
        <f t="shared" si="1"/>
        <v>13</v>
      </c>
    </row>
    <row r="36" spans="1:5" x14ac:dyDescent="0.25">
      <c r="A36" s="11" t="str">
        <f t="shared" si="0"/>
        <v>FINC-GB.2302</v>
      </c>
      <c r="B36" s="11" t="s">
        <v>894</v>
      </c>
      <c r="C36" s="11"/>
      <c r="D36" s="12" t="s">
        <v>214</v>
      </c>
      <c r="E36">
        <f t="shared" si="1"/>
        <v>13</v>
      </c>
    </row>
    <row r="37" spans="1:5" x14ac:dyDescent="0.25">
      <c r="A37" s="11" t="str">
        <f t="shared" si="0"/>
        <v>FINC-GB.2304</v>
      </c>
      <c r="B37" s="11" t="s">
        <v>894</v>
      </c>
      <c r="C37" s="11"/>
      <c r="D37" s="13" t="s">
        <v>215</v>
      </c>
      <c r="E37">
        <f t="shared" si="1"/>
        <v>13</v>
      </c>
    </row>
    <row r="38" spans="1:5" x14ac:dyDescent="0.25">
      <c r="A38" s="11" t="str">
        <f t="shared" si="0"/>
        <v>FINC-GB.2329</v>
      </c>
      <c r="B38" s="11" t="s">
        <v>894</v>
      </c>
      <c r="C38" s="11"/>
      <c r="D38" s="13" t="s">
        <v>216</v>
      </c>
      <c r="E38">
        <f t="shared" si="1"/>
        <v>13</v>
      </c>
    </row>
    <row r="39" spans="1:5" x14ac:dyDescent="0.25">
      <c r="A39" s="11" t="str">
        <f t="shared" si="0"/>
        <v>FINC-GB.2334</v>
      </c>
      <c r="B39" s="11" t="s">
        <v>894</v>
      </c>
      <c r="C39" s="11"/>
      <c r="D39" s="13" t="s">
        <v>299</v>
      </c>
      <c r="E39">
        <f t="shared" si="1"/>
        <v>13</v>
      </c>
    </row>
    <row r="40" spans="1:5" x14ac:dyDescent="0.25">
      <c r="A40" s="11" t="str">
        <f t="shared" si="0"/>
        <v>FINC-GB.2339</v>
      </c>
      <c r="B40" s="11" t="s">
        <v>894</v>
      </c>
      <c r="C40" s="11"/>
      <c r="D40" s="13" t="s">
        <v>217</v>
      </c>
      <c r="E40">
        <f t="shared" si="1"/>
        <v>13</v>
      </c>
    </row>
    <row r="41" spans="1:5" x14ac:dyDescent="0.25">
      <c r="A41" s="11" t="str">
        <f t="shared" si="0"/>
        <v>FINC-GB.3129</v>
      </c>
      <c r="B41" s="11" t="s">
        <v>894</v>
      </c>
      <c r="C41" s="11"/>
      <c r="D41" s="13" t="s">
        <v>218</v>
      </c>
      <c r="E41">
        <f t="shared" si="1"/>
        <v>13</v>
      </c>
    </row>
    <row r="42" spans="1:5" x14ac:dyDescent="0.25">
      <c r="A42" s="11" t="str">
        <f t="shared" si="0"/>
        <v>FINC-GB.3145</v>
      </c>
      <c r="B42" s="11" t="s">
        <v>894</v>
      </c>
      <c r="C42" s="11"/>
      <c r="D42" s="13" t="s">
        <v>198</v>
      </c>
      <c r="E42">
        <f t="shared" si="1"/>
        <v>13</v>
      </c>
    </row>
    <row r="43" spans="1:5" x14ac:dyDescent="0.25">
      <c r="A43" s="11" t="str">
        <f t="shared" si="0"/>
        <v>FINC-GB.3148</v>
      </c>
      <c r="B43" s="11" t="s">
        <v>894</v>
      </c>
      <c r="C43" s="11"/>
      <c r="D43" s="13" t="s">
        <v>219</v>
      </c>
      <c r="E43">
        <f t="shared" si="1"/>
        <v>13</v>
      </c>
    </row>
    <row r="44" spans="1:5" x14ac:dyDescent="0.25">
      <c r="A44" s="11" t="str">
        <f t="shared" si="0"/>
        <v>FINC-GB.3161</v>
      </c>
      <c r="B44" s="11" t="s">
        <v>894</v>
      </c>
      <c r="C44" s="11"/>
      <c r="D44" s="13" t="s">
        <v>220</v>
      </c>
      <c r="E44">
        <f t="shared" si="1"/>
        <v>13</v>
      </c>
    </row>
    <row r="45" spans="1:5" x14ac:dyDescent="0.25">
      <c r="A45" s="11" t="str">
        <f t="shared" si="0"/>
        <v>FINC-GB.3165</v>
      </c>
      <c r="B45" s="11" t="s">
        <v>894</v>
      </c>
      <c r="C45" s="11"/>
      <c r="D45" s="13" t="s">
        <v>221</v>
      </c>
      <c r="E45">
        <f t="shared" si="1"/>
        <v>13</v>
      </c>
    </row>
    <row r="46" spans="1:5" x14ac:dyDescent="0.25">
      <c r="A46" s="11" t="str">
        <f t="shared" si="0"/>
        <v>FINC-GB.3173</v>
      </c>
      <c r="B46" s="11" t="s">
        <v>894</v>
      </c>
      <c r="C46" s="11"/>
      <c r="D46" s="13" t="s">
        <v>222</v>
      </c>
      <c r="E46">
        <f t="shared" si="1"/>
        <v>13</v>
      </c>
    </row>
    <row r="47" spans="1:5" x14ac:dyDescent="0.25">
      <c r="A47" s="11" t="str">
        <f t="shared" si="0"/>
        <v>FINC-GB.3176</v>
      </c>
      <c r="B47" s="11" t="s">
        <v>894</v>
      </c>
      <c r="C47" s="11"/>
      <c r="D47" s="13" t="s">
        <v>223</v>
      </c>
      <c r="E47">
        <f t="shared" si="1"/>
        <v>13</v>
      </c>
    </row>
    <row r="48" spans="1:5" x14ac:dyDescent="0.25">
      <c r="A48" s="11" t="str">
        <f t="shared" si="0"/>
        <v>FINC-GB.3196</v>
      </c>
      <c r="B48" s="11" t="s">
        <v>894</v>
      </c>
      <c r="C48" s="11"/>
      <c r="D48" s="13" t="s">
        <v>199</v>
      </c>
      <c r="E48">
        <f t="shared" si="1"/>
        <v>13</v>
      </c>
    </row>
    <row r="49" spans="1:5" x14ac:dyDescent="0.25">
      <c r="A49" s="11" t="str">
        <f t="shared" si="0"/>
        <v>FINC-GB.3197</v>
      </c>
      <c r="B49" s="11" t="s">
        <v>894</v>
      </c>
      <c r="C49" s="11"/>
      <c r="D49" s="13" t="s">
        <v>224</v>
      </c>
      <c r="E49">
        <f t="shared" si="1"/>
        <v>13</v>
      </c>
    </row>
    <row r="50" spans="1:5" x14ac:dyDescent="0.25">
      <c r="A50" s="11" t="str">
        <f t="shared" si="0"/>
        <v>FINC-GB.3198</v>
      </c>
      <c r="B50" s="11" t="s">
        <v>894</v>
      </c>
      <c r="C50" s="11"/>
      <c r="D50" s="13" t="s">
        <v>200</v>
      </c>
      <c r="E50">
        <f t="shared" si="1"/>
        <v>13</v>
      </c>
    </row>
    <row r="51" spans="1:5" x14ac:dyDescent="0.25">
      <c r="A51" s="11" t="str">
        <f t="shared" si="0"/>
        <v>FINC-GB.3199</v>
      </c>
      <c r="B51" s="11" t="s">
        <v>894</v>
      </c>
      <c r="C51" s="11"/>
      <c r="D51" s="13" t="s">
        <v>201</v>
      </c>
      <c r="E51">
        <f t="shared" si="1"/>
        <v>13</v>
      </c>
    </row>
    <row r="52" spans="1:5" x14ac:dyDescent="0.25">
      <c r="A52" s="11" t="str">
        <f t="shared" si="0"/>
        <v>FINC-GB.3329</v>
      </c>
      <c r="B52" s="11" t="s">
        <v>894</v>
      </c>
      <c r="C52" s="11"/>
      <c r="D52" s="13" t="s">
        <v>225</v>
      </c>
      <c r="E52">
        <f t="shared" si="1"/>
        <v>13</v>
      </c>
    </row>
    <row r="53" spans="1:5" x14ac:dyDescent="0.25">
      <c r="A53" s="11" t="str">
        <f t="shared" si="0"/>
        <v>FINC-GB.3331</v>
      </c>
      <c r="B53" s="11" t="s">
        <v>894</v>
      </c>
      <c r="C53" s="11"/>
      <c r="D53" s="13" t="s">
        <v>226</v>
      </c>
      <c r="E53">
        <f t="shared" si="1"/>
        <v>13</v>
      </c>
    </row>
    <row r="54" spans="1:5" x14ac:dyDescent="0.25">
      <c r="A54" s="11" t="str">
        <f t="shared" si="0"/>
        <v>FINC-GB.3345</v>
      </c>
      <c r="B54" s="11" t="s">
        <v>894</v>
      </c>
      <c r="C54" s="11"/>
      <c r="D54" s="13" t="s">
        <v>202</v>
      </c>
      <c r="E54">
        <f t="shared" si="1"/>
        <v>13</v>
      </c>
    </row>
    <row r="55" spans="1:5" x14ac:dyDescent="0.25">
      <c r="A55" s="11" t="str">
        <f t="shared" si="0"/>
        <v>FINC-GB.3361</v>
      </c>
      <c r="B55" s="11" t="s">
        <v>894</v>
      </c>
      <c r="C55" s="11"/>
      <c r="D55" s="13" t="s">
        <v>227</v>
      </c>
      <c r="E55">
        <f t="shared" si="1"/>
        <v>13</v>
      </c>
    </row>
    <row r="56" spans="1:5" x14ac:dyDescent="0.25">
      <c r="A56" s="11" t="str">
        <f t="shared" si="0"/>
        <v>FINC-GB.3373</v>
      </c>
      <c r="B56" s="11" t="s">
        <v>894</v>
      </c>
      <c r="C56" s="11"/>
      <c r="D56" s="13" t="s">
        <v>228</v>
      </c>
      <c r="E56">
        <f t="shared" si="1"/>
        <v>13</v>
      </c>
    </row>
    <row r="57" spans="1:5" x14ac:dyDescent="0.25">
      <c r="A57" s="11" t="str">
        <f t="shared" si="0"/>
        <v>INTA-GB.3150</v>
      </c>
      <c r="B57" s="11" t="s">
        <v>894</v>
      </c>
      <c r="C57" s="11"/>
      <c r="D57" s="13" t="s">
        <v>229</v>
      </c>
      <c r="E57">
        <f t="shared" si="1"/>
        <v>13</v>
      </c>
    </row>
    <row r="58" spans="1:5" x14ac:dyDescent="0.25">
      <c r="A58" s="11" t="str">
        <f t="shared" si="0"/>
        <v>INFO-GB.2318</v>
      </c>
      <c r="B58" s="11" t="s">
        <v>902</v>
      </c>
      <c r="C58" s="11"/>
      <c r="D58" s="12" t="s">
        <v>230</v>
      </c>
      <c r="E58">
        <f t="shared" si="1"/>
        <v>13</v>
      </c>
    </row>
    <row r="59" spans="1:5" x14ac:dyDescent="0.25">
      <c r="A59" s="11" t="str">
        <f t="shared" si="0"/>
        <v>INFO-GB.3322</v>
      </c>
      <c r="B59" s="11" t="s">
        <v>902</v>
      </c>
      <c r="C59" s="11"/>
      <c r="D59" s="13" t="s">
        <v>231</v>
      </c>
      <c r="E59">
        <f t="shared" si="1"/>
        <v>13</v>
      </c>
    </row>
    <row r="60" spans="1:5" x14ac:dyDescent="0.25">
      <c r="A60" s="11" t="str">
        <f t="shared" si="0"/>
        <v>INFO-GB.3336</v>
      </c>
      <c r="B60" s="11" t="s">
        <v>902</v>
      </c>
      <c r="C60" s="11"/>
      <c r="D60" s="13" t="s">
        <v>205</v>
      </c>
      <c r="E60">
        <f t="shared" si="1"/>
        <v>13</v>
      </c>
    </row>
    <row r="61" spans="1:5" x14ac:dyDescent="0.25">
      <c r="A61" s="11" t="str">
        <f t="shared" si="0"/>
        <v>INFO-GB.3383</v>
      </c>
      <c r="B61" s="11" t="s">
        <v>902</v>
      </c>
      <c r="C61" s="11"/>
      <c r="D61" s="13" t="s">
        <v>232</v>
      </c>
      <c r="E61">
        <f t="shared" si="1"/>
        <v>13</v>
      </c>
    </row>
    <row r="62" spans="1:5" x14ac:dyDescent="0.25">
      <c r="A62" s="11" t="str">
        <f t="shared" si="0"/>
        <v>INTA-GB.3340</v>
      </c>
      <c r="B62" s="11" t="s">
        <v>902</v>
      </c>
      <c r="C62" s="11"/>
      <c r="D62" s="13" t="s">
        <v>233</v>
      </c>
      <c r="E62">
        <f t="shared" si="1"/>
        <v>13</v>
      </c>
    </row>
    <row r="63" spans="1:5" x14ac:dyDescent="0.25">
      <c r="A63" s="11" t="str">
        <f t="shared" si="0"/>
        <v>MKTG-GB.2173</v>
      </c>
      <c r="B63" s="11" t="s">
        <v>902</v>
      </c>
      <c r="C63" s="11"/>
      <c r="D63" s="13" t="s">
        <v>234</v>
      </c>
      <c r="E63">
        <f t="shared" si="1"/>
        <v>13</v>
      </c>
    </row>
    <row r="64" spans="1:5" x14ac:dyDescent="0.25">
      <c r="A64" s="11" t="str">
        <f t="shared" si="0"/>
        <v>MKTG-GB.2365</v>
      </c>
      <c r="B64" s="11" t="s">
        <v>902</v>
      </c>
      <c r="C64" s="11"/>
      <c r="D64" s="13" t="s">
        <v>235</v>
      </c>
      <c r="E64">
        <f t="shared" si="1"/>
        <v>13</v>
      </c>
    </row>
    <row r="65" spans="1:5" x14ac:dyDescent="0.25">
      <c r="A65" s="11" t="str">
        <f t="shared" si="0"/>
        <v>ECON-GB.2105</v>
      </c>
      <c r="B65" s="11" t="s">
        <v>265</v>
      </c>
      <c r="C65" s="11"/>
      <c r="D65" s="12" t="s">
        <v>236</v>
      </c>
      <c r="E65">
        <f t="shared" si="1"/>
        <v>13</v>
      </c>
    </row>
    <row r="66" spans="1:5" x14ac:dyDescent="0.25">
      <c r="A66" s="11" t="str">
        <f t="shared" si="0"/>
        <v>ECON-GB.2112</v>
      </c>
      <c r="B66" s="11" t="s">
        <v>265</v>
      </c>
      <c r="C66" s="11"/>
      <c r="D66" s="13" t="s">
        <v>237</v>
      </c>
      <c r="E66">
        <f t="shared" si="1"/>
        <v>13</v>
      </c>
    </row>
    <row r="67" spans="1:5" x14ac:dyDescent="0.25">
      <c r="A67" s="11" t="str">
        <f t="shared" ref="A67:A130" si="2">IF(ISERROR(LEFT(D67,E67-1)),"",LEFT(D67,E67-1))</f>
        <v>ECON-GB.2119</v>
      </c>
      <c r="B67" s="11" t="s">
        <v>265</v>
      </c>
      <c r="C67" s="11"/>
      <c r="D67" s="13" t="s">
        <v>158</v>
      </c>
      <c r="E67">
        <f t="shared" ref="E67:E130" si="3">IF(ISERROR(FIND(" ",D67)),"",FIND(" ",D67))</f>
        <v>13</v>
      </c>
    </row>
    <row r="68" spans="1:5" x14ac:dyDescent="0.25">
      <c r="A68" s="11" t="str">
        <f t="shared" si="2"/>
        <v>ECON-GB.2190</v>
      </c>
      <c r="B68" s="11" t="s">
        <v>265</v>
      </c>
      <c r="C68" s="11"/>
      <c r="D68" s="13" t="s">
        <v>159</v>
      </c>
      <c r="E68">
        <f t="shared" si="3"/>
        <v>13</v>
      </c>
    </row>
    <row r="69" spans="1:5" x14ac:dyDescent="0.25">
      <c r="A69" s="11" t="str">
        <f t="shared" si="2"/>
        <v>ECON-GB.2314</v>
      </c>
      <c r="B69" s="11" t="s">
        <v>265</v>
      </c>
      <c r="C69" s="11"/>
      <c r="D69" s="13" t="s">
        <v>160</v>
      </c>
      <c r="E69">
        <f t="shared" si="3"/>
        <v>13</v>
      </c>
    </row>
    <row r="70" spans="1:5" x14ac:dyDescent="0.25">
      <c r="A70" s="11" t="str">
        <f t="shared" si="2"/>
        <v>ECON-GB.2333</v>
      </c>
      <c r="B70" s="11" t="s">
        <v>265</v>
      </c>
      <c r="C70" s="11"/>
      <c r="D70" s="13" t="s">
        <v>296</v>
      </c>
      <c r="E70">
        <f t="shared" si="3"/>
        <v>13</v>
      </c>
    </row>
    <row r="71" spans="1:5" x14ac:dyDescent="0.25">
      <c r="A71" s="11" t="str">
        <f t="shared" si="2"/>
        <v>ECON-GB.2344</v>
      </c>
      <c r="B71" s="11" t="s">
        <v>265</v>
      </c>
      <c r="C71" s="11"/>
      <c r="D71" s="13" t="s">
        <v>161</v>
      </c>
      <c r="E71">
        <f t="shared" si="3"/>
        <v>13</v>
      </c>
    </row>
    <row r="72" spans="1:5" x14ac:dyDescent="0.25">
      <c r="A72" s="11" t="str">
        <f t="shared" si="2"/>
        <v>ECON-GB.2348</v>
      </c>
      <c r="B72" s="11" t="s">
        <v>265</v>
      </c>
      <c r="C72" s="11"/>
      <c r="D72" s="13" t="s">
        <v>162</v>
      </c>
      <c r="E72">
        <f t="shared" si="3"/>
        <v>13</v>
      </c>
    </row>
    <row r="73" spans="1:5" x14ac:dyDescent="0.25">
      <c r="A73" s="11" t="str">
        <f t="shared" si="2"/>
        <v>ECON-GB.2355</v>
      </c>
      <c r="B73" s="11" t="s">
        <v>265</v>
      </c>
      <c r="C73" s="11"/>
      <c r="D73" s="13" t="s">
        <v>163</v>
      </c>
      <c r="E73">
        <f t="shared" si="3"/>
        <v>13</v>
      </c>
    </row>
    <row r="74" spans="1:5" x14ac:dyDescent="0.25">
      <c r="A74" s="11" t="str">
        <f t="shared" si="2"/>
        <v>ECON-GB.2358</v>
      </c>
      <c r="B74" s="11" t="s">
        <v>265</v>
      </c>
      <c r="C74" s="11"/>
      <c r="D74" s="13" t="s">
        <v>164</v>
      </c>
      <c r="E74">
        <f t="shared" si="3"/>
        <v>13</v>
      </c>
    </row>
    <row r="75" spans="1:5" x14ac:dyDescent="0.25">
      <c r="A75" s="11" t="str">
        <f t="shared" si="2"/>
        <v>ECON-GB.2360</v>
      </c>
      <c r="B75" s="11" t="s">
        <v>265</v>
      </c>
      <c r="C75" s="11"/>
      <c r="D75" s="13" t="s">
        <v>165</v>
      </c>
      <c r="E75">
        <f t="shared" si="3"/>
        <v>13</v>
      </c>
    </row>
    <row r="76" spans="1:5" x14ac:dyDescent="0.25">
      <c r="A76" s="11" t="str">
        <f t="shared" si="2"/>
        <v>ECON-GB.2392</v>
      </c>
      <c r="B76" s="11" t="s">
        <v>265</v>
      </c>
      <c r="C76" s="11"/>
      <c r="D76" s="13" t="s">
        <v>297</v>
      </c>
      <c r="E76">
        <f t="shared" si="3"/>
        <v>13</v>
      </c>
    </row>
    <row r="77" spans="1:5" x14ac:dyDescent="0.25">
      <c r="A77" s="11" t="str">
        <f t="shared" si="2"/>
        <v>ECON-GB.3375</v>
      </c>
      <c r="B77" s="11" t="s">
        <v>265</v>
      </c>
      <c r="C77" s="11"/>
      <c r="D77" s="13" t="s">
        <v>166</v>
      </c>
      <c r="E77">
        <f t="shared" si="3"/>
        <v>13</v>
      </c>
    </row>
    <row r="78" spans="1:5" x14ac:dyDescent="0.25">
      <c r="A78" s="11" t="str">
        <f t="shared" si="2"/>
        <v>MGMT-GB.3323</v>
      </c>
      <c r="B78" s="11" t="s">
        <v>265</v>
      </c>
      <c r="C78" s="11"/>
      <c r="D78" s="13" t="s">
        <v>167</v>
      </c>
      <c r="E78">
        <f t="shared" si="3"/>
        <v>13</v>
      </c>
    </row>
    <row r="79" spans="1:5" x14ac:dyDescent="0.25">
      <c r="A79" s="11" t="str">
        <f t="shared" si="2"/>
        <v>ACCT-GB.3149</v>
      </c>
      <c r="B79" s="11" t="s">
        <v>266</v>
      </c>
      <c r="C79" s="11"/>
      <c r="D79" s="12" t="s">
        <v>168</v>
      </c>
      <c r="E79">
        <f t="shared" si="3"/>
        <v>13</v>
      </c>
    </row>
    <row r="80" spans="1:5" x14ac:dyDescent="0.25">
      <c r="A80" s="11" t="str">
        <f t="shared" si="2"/>
        <v>ACCT-GB.3155</v>
      </c>
      <c r="B80" s="11" t="s">
        <v>266</v>
      </c>
      <c r="C80" s="11"/>
      <c r="D80" s="13" t="s">
        <v>287</v>
      </c>
      <c r="E80">
        <f t="shared" si="3"/>
        <v>13</v>
      </c>
    </row>
    <row r="81" spans="1:5" x14ac:dyDescent="0.25">
      <c r="A81" s="11" t="str">
        <f t="shared" si="2"/>
        <v>ECON-GB.2119</v>
      </c>
      <c r="B81" s="11" t="s">
        <v>266</v>
      </c>
      <c r="C81" s="11"/>
      <c r="D81" s="13" t="s">
        <v>158</v>
      </c>
      <c r="E81">
        <f t="shared" si="3"/>
        <v>13</v>
      </c>
    </row>
    <row r="82" spans="1:5" x14ac:dyDescent="0.25">
      <c r="A82" s="11" t="str">
        <f t="shared" si="2"/>
        <v>ECON-GB.2360</v>
      </c>
      <c r="B82" s="11" t="s">
        <v>266</v>
      </c>
      <c r="C82" s="11"/>
      <c r="D82" s="13" t="s">
        <v>165</v>
      </c>
      <c r="E82">
        <f t="shared" si="3"/>
        <v>13</v>
      </c>
    </row>
    <row r="83" spans="1:5" x14ac:dyDescent="0.25">
      <c r="A83" s="11" t="str">
        <f t="shared" si="2"/>
        <v>FINC-GB.3145</v>
      </c>
      <c r="B83" s="11" t="s">
        <v>266</v>
      </c>
      <c r="C83" s="11"/>
      <c r="D83" s="13" t="s">
        <v>198</v>
      </c>
      <c r="E83">
        <f t="shared" si="3"/>
        <v>13</v>
      </c>
    </row>
    <row r="84" spans="1:5" x14ac:dyDescent="0.25">
      <c r="A84" s="11" t="str">
        <f t="shared" si="2"/>
        <v>INFO-GB.3383</v>
      </c>
      <c r="B84" s="11" t="s">
        <v>266</v>
      </c>
      <c r="C84" s="11"/>
      <c r="D84" s="13" t="s">
        <v>232</v>
      </c>
      <c r="E84">
        <f t="shared" si="3"/>
        <v>13</v>
      </c>
    </row>
    <row r="85" spans="1:5" x14ac:dyDescent="0.25">
      <c r="A85" s="11" t="str">
        <f t="shared" si="2"/>
        <v>MKTG-GB.2114</v>
      </c>
      <c r="B85" s="11" t="s">
        <v>266</v>
      </c>
      <c r="C85" s="11"/>
      <c r="D85" s="13" t="s">
        <v>169</v>
      </c>
      <c r="E85">
        <f t="shared" si="3"/>
        <v>13</v>
      </c>
    </row>
    <row r="86" spans="1:5" x14ac:dyDescent="0.25">
      <c r="A86" s="11" t="str">
        <f t="shared" si="2"/>
        <v>MKTG-GB.2116</v>
      </c>
      <c r="B86" s="11" t="s">
        <v>266</v>
      </c>
      <c r="C86" s="11"/>
      <c r="D86" s="13" t="s">
        <v>170</v>
      </c>
      <c r="E86">
        <f t="shared" si="3"/>
        <v>13</v>
      </c>
    </row>
    <row r="87" spans="1:5" x14ac:dyDescent="0.25">
      <c r="A87" s="11" t="str">
        <f t="shared" si="2"/>
        <v>MKTG-GB.2118</v>
      </c>
      <c r="B87" s="11" t="s">
        <v>266</v>
      </c>
      <c r="C87" s="11"/>
      <c r="D87" s="13" t="s">
        <v>171</v>
      </c>
      <c r="E87">
        <f t="shared" si="3"/>
        <v>13</v>
      </c>
    </row>
    <row r="88" spans="1:5" x14ac:dyDescent="0.25">
      <c r="A88" s="11" t="str">
        <f t="shared" si="2"/>
        <v>MKTG-GB.2119</v>
      </c>
      <c r="B88" s="11" t="s">
        <v>266</v>
      </c>
      <c r="C88" s="11"/>
      <c r="D88" s="13" t="s">
        <v>172</v>
      </c>
      <c r="E88">
        <f t="shared" si="3"/>
        <v>13</v>
      </c>
    </row>
    <row r="89" spans="1:5" x14ac:dyDescent="0.25">
      <c r="A89" s="11" t="str">
        <f t="shared" si="2"/>
        <v>MKTG-GB.2120</v>
      </c>
      <c r="B89" s="11" t="s">
        <v>266</v>
      </c>
      <c r="C89" s="11"/>
      <c r="D89" s="13" t="s">
        <v>173</v>
      </c>
      <c r="E89">
        <f t="shared" si="3"/>
        <v>13</v>
      </c>
    </row>
    <row r="90" spans="1:5" x14ac:dyDescent="0.25">
      <c r="A90" s="11" t="str">
        <f t="shared" si="2"/>
        <v>MKTG-GB.2173</v>
      </c>
      <c r="B90" s="11" t="s">
        <v>266</v>
      </c>
      <c r="C90" s="11"/>
      <c r="D90" s="13" t="s">
        <v>234</v>
      </c>
      <c r="E90">
        <f t="shared" si="3"/>
        <v>13</v>
      </c>
    </row>
    <row r="91" spans="1:5" x14ac:dyDescent="0.25">
      <c r="A91" s="11" t="str">
        <f t="shared" si="2"/>
        <v>MKTG-GB.2313</v>
      </c>
      <c r="B91" s="11" t="s">
        <v>266</v>
      </c>
      <c r="C91" s="11"/>
      <c r="D91" s="13" t="s">
        <v>174</v>
      </c>
      <c r="E91">
        <f t="shared" si="3"/>
        <v>13</v>
      </c>
    </row>
    <row r="92" spans="1:5" x14ac:dyDescent="0.25">
      <c r="A92" s="11" t="str">
        <f t="shared" si="2"/>
        <v>FINC-GB.3148</v>
      </c>
      <c r="B92" s="11" t="s">
        <v>267</v>
      </c>
      <c r="C92" s="11"/>
      <c r="D92" s="12" t="s">
        <v>219</v>
      </c>
      <c r="E92">
        <f t="shared" si="3"/>
        <v>13</v>
      </c>
    </row>
    <row r="93" spans="1:5" x14ac:dyDescent="0.25">
      <c r="A93" s="11" t="str">
        <f t="shared" si="2"/>
        <v>FINC-GB.3173</v>
      </c>
      <c r="B93" s="11" t="s">
        <v>267</v>
      </c>
      <c r="C93" s="11"/>
      <c r="D93" s="13" t="s">
        <v>222</v>
      </c>
      <c r="E93">
        <f t="shared" si="3"/>
        <v>13</v>
      </c>
    </row>
    <row r="94" spans="1:5" x14ac:dyDescent="0.25">
      <c r="A94" s="11" t="str">
        <f t="shared" si="2"/>
        <v>FINC-GB.3361</v>
      </c>
      <c r="B94" s="11" t="s">
        <v>267</v>
      </c>
      <c r="C94" s="11"/>
      <c r="D94" s="13" t="s">
        <v>227</v>
      </c>
      <c r="E94">
        <f t="shared" si="3"/>
        <v>13</v>
      </c>
    </row>
    <row r="95" spans="1:5" x14ac:dyDescent="0.25">
      <c r="A95" s="11" t="str">
        <f t="shared" si="2"/>
        <v>FINC-GB.3373</v>
      </c>
      <c r="B95" s="11" t="s">
        <v>267</v>
      </c>
      <c r="C95" s="11"/>
      <c r="D95" s="13" t="s">
        <v>228</v>
      </c>
      <c r="E95">
        <f t="shared" si="3"/>
        <v>13</v>
      </c>
    </row>
    <row r="96" spans="1:5" x14ac:dyDescent="0.25">
      <c r="A96" s="11" t="str">
        <f t="shared" si="2"/>
        <v>INTA-GB.2121</v>
      </c>
      <c r="B96" s="11" t="s">
        <v>267</v>
      </c>
      <c r="C96" s="11"/>
      <c r="D96" s="13" t="s">
        <v>175</v>
      </c>
      <c r="E96">
        <f t="shared" si="3"/>
        <v>13</v>
      </c>
    </row>
    <row r="97" spans="1:5" x14ac:dyDescent="0.25">
      <c r="A97" s="11" t="str">
        <f t="shared" si="2"/>
        <v>MGMT-GB.2128</v>
      </c>
      <c r="B97" s="11" t="s">
        <v>267</v>
      </c>
      <c r="C97" s="11"/>
      <c r="D97" s="13" t="s">
        <v>176</v>
      </c>
      <c r="E97">
        <f t="shared" si="3"/>
        <v>13</v>
      </c>
    </row>
    <row r="98" spans="1:5" x14ac:dyDescent="0.25">
      <c r="A98" s="11" t="str">
        <f t="shared" si="2"/>
        <v>MGMT-GB.2327</v>
      </c>
      <c r="B98" s="11" t="s">
        <v>267</v>
      </c>
      <c r="C98" s="11"/>
      <c r="D98" s="13" t="s">
        <v>177</v>
      </c>
      <c r="E98">
        <f t="shared" si="3"/>
        <v>13</v>
      </c>
    </row>
    <row r="99" spans="1:5" x14ac:dyDescent="0.25">
      <c r="A99" s="11" t="str">
        <f t="shared" si="2"/>
        <v>MGMT-GB.2328</v>
      </c>
      <c r="B99" s="11" t="s">
        <v>267</v>
      </c>
      <c r="C99" s="11"/>
      <c r="D99" s="13" t="s">
        <v>178</v>
      </c>
      <c r="E99">
        <f t="shared" si="3"/>
        <v>13</v>
      </c>
    </row>
    <row r="100" spans="1:5" x14ac:dyDescent="0.25">
      <c r="A100" s="11" t="str">
        <f t="shared" si="2"/>
        <v>MGMT-GB.3333</v>
      </c>
      <c r="B100" s="11" t="s">
        <v>267</v>
      </c>
      <c r="C100" s="11"/>
      <c r="D100" s="13" t="s">
        <v>179</v>
      </c>
      <c r="E100">
        <f t="shared" si="3"/>
        <v>13</v>
      </c>
    </row>
    <row r="101" spans="1:5" x14ac:dyDescent="0.25">
      <c r="A101" s="11" t="str">
        <f t="shared" si="2"/>
        <v>MGMT-GB.3335</v>
      </c>
      <c r="B101" s="11" t="s">
        <v>267</v>
      </c>
      <c r="C101" s="11"/>
      <c r="D101" s="13" t="s">
        <v>180</v>
      </c>
      <c r="E101">
        <f t="shared" si="3"/>
        <v>13</v>
      </c>
    </row>
    <row r="102" spans="1:5" x14ac:dyDescent="0.25">
      <c r="A102" s="11" t="str">
        <f t="shared" si="2"/>
        <v>MGMT-GB.3336</v>
      </c>
      <c r="B102" s="11" t="s">
        <v>267</v>
      </c>
      <c r="C102" s="11"/>
      <c r="D102" s="13" t="s">
        <v>181</v>
      </c>
      <c r="E102">
        <f t="shared" si="3"/>
        <v>13</v>
      </c>
    </row>
    <row r="103" spans="1:5" x14ac:dyDescent="0.25">
      <c r="A103" s="11" t="str">
        <f t="shared" si="2"/>
        <v>MGMT-GB.3337</v>
      </c>
      <c r="B103" s="11" t="s">
        <v>267</v>
      </c>
      <c r="C103" s="11"/>
      <c r="D103" s="13" t="s">
        <v>182</v>
      </c>
      <c r="E103">
        <f t="shared" si="3"/>
        <v>13</v>
      </c>
    </row>
    <row r="104" spans="1:5" x14ac:dyDescent="0.25">
      <c r="A104" s="11" t="str">
        <f t="shared" si="2"/>
        <v>MKTG-GB.2370</v>
      </c>
      <c r="B104" s="11" t="s">
        <v>267</v>
      </c>
      <c r="C104" s="11"/>
      <c r="D104" s="13" t="s">
        <v>183</v>
      </c>
      <c r="E104">
        <f t="shared" si="3"/>
        <v>13</v>
      </c>
    </row>
    <row r="105" spans="1:5" x14ac:dyDescent="0.25">
      <c r="A105" s="11" t="str">
        <f t="shared" si="2"/>
        <v>MKTG-GB.2371</v>
      </c>
      <c r="B105" s="11" t="s">
        <v>267</v>
      </c>
      <c r="C105" s="11"/>
      <c r="D105" s="13" t="s">
        <v>184</v>
      </c>
      <c r="E105">
        <f t="shared" si="3"/>
        <v>13</v>
      </c>
    </row>
    <row r="106" spans="1:5" x14ac:dyDescent="0.25">
      <c r="A106" s="11" t="str">
        <f t="shared" si="2"/>
        <v>FINC-GB.2150</v>
      </c>
      <c r="B106" s="11" t="s">
        <v>268</v>
      </c>
      <c r="C106" s="11"/>
      <c r="D106" s="12" t="s">
        <v>298</v>
      </c>
      <c r="E106">
        <f t="shared" si="3"/>
        <v>13</v>
      </c>
    </row>
    <row r="107" spans="1:5" x14ac:dyDescent="0.25">
      <c r="A107" s="11" t="str">
        <f t="shared" si="2"/>
        <v>FINC-GB.2302</v>
      </c>
      <c r="B107" s="11" t="s">
        <v>268</v>
      </c>
      <c r="C107" s="11"/>
      <c r="D107" s="13" t="s">
        <v>214</v>
      </c>
      <c r="E107">
        <f t="shared" si="3"/>
        <v>13</v>
      </c>
    </row>
    <row r="108" spans="1:5" x14ac:dyDescent="0.25">
      <c r="A108" s="11" t="str">
        <f t="shared" si="2"/>
        <v>FINC-GB.2304</v>
      </c>
      <c r="B108" s="11" t="s">
        <v>268</v>
      </c>
      <c r="C108" s="11"/>
      <c r="D108" s="13" t="s">
        <v>215</v>
      </c>
      <c r="E108">
        <f t="shared" si="3"/>
        <v>13</v>
      </c>
    </row>
    <row r="109" spans="1:5" x14ac:dyDescent="0.25">
      <c r="A109" s="11" t="str">
        <f t="shared" si="2"/>
        <v>FINC-GB.2329</v>
      </c>
      <c r="B109" s="11" t="s">
        <v>268</v>
      </c>
      <c r="C109" s="11"/>
      <c r="D109" s="13" t="s">
        <v>216</v>
      </c>
      <c r="E109">
        <f t="shared" si="3"/>
        <v>13</v>
      </c>
    </row>
    <row r="110" spans="1:5" x14ac:dyDescent="0.25">
      <c r="A110" s="11" t="str">
        <f t="shared" si="2"/>
        <v>FINC-GB.2333</v>
      </c>
      <c r="B110" s="11" t="s">
        <v>268</v>
      </c>
      <c r="C110" s="11"/>
      <c r="D110" s="13" t="s">
        <v>185</v>
      </c>
      <c r="E110">
        <f t="shared" si="3"/>
        <v>13</v>
      </c>
    </row>
    <row r="111" spans="1:5" x14ac:dyDescent="0.25">
      <c r="A111" s="11" t="str">
        <f t="shared" si="2"/>
        <v>FINC-GB.2334</v>
      </c>
      <c r="B111" s="11" t="s">
        <v>268</v>
      </c>
      <c r="C111" s="11"/>
      <c r="D111" s="13" t="s">
        <v>299</v>
      </c>
      <c r="E111">
        <f t="shared" si="3"/>
        <v>13</v>
      </c>
    </row>
    <row r="112" spans="1:5" x14ac:dyDescent="0.25">
      <c r="A112" s="11" t="str">
        <f t="shared" si="2"/>
        <v>FINC-GB.2337</v>
      </c>
      <c r="B112" s="11" t="s">
        <v>268</v>
      </c>
      <c r="C112" s="11"/>
      <c r="D112" s="13" t="s">
        <v>186</v>
      </c>
      <c r="E112">
        <f t="shared" si="3"/>
        <v>13</v>
      </c>
    </row>
    <row r="113" spans="1:5" x14ac:dyDescent="0.25">
      <c r="A113" s="11" t="str">
        <f t="shared" si="2"/>
        <v>FINC-GB.2339</v>
      </c>
      <c r="B113" s="11" t="s">
        <v>268</v>
      </c>
      <c r="C113" s="11"/>
      <c r="D113" s="13" t="s">
        <v>217</v>
      </c>
      <c r="E113">
        <f t="shared" si="3"/>
        <v>13</v>
      </c>
    </row>
    <row r="114" spans="1:5" x14ac:dyDescent="0.25">
      <c r="A114" s="11" t="str">
        <f t="shared" si="2"/>
        <v>FINC-GB.3105</v>
      </c>
      <c r="B114" s="11" t="s">
        <v>268</v>
      </c>
      <c r="C114" s="11"/>
      <c r="D114" s="13" t="s">
        <v>187</v>
      </c>
      <c r="E114">
        <f t="shared" si="3"/>
        <v>13</v>
      </c>
    </row>
    <row r="115" spans="1:5" x14ac:dyDescent="0.25">
      <c r="A115" s="11" t="str">
        <f t="shared" si="2"/>
        <v>FINC-GB.3106</v>
      </c>
      <c r="B115" s="11" t="s">
        <v>268</v>
      </c>
      <c r="C115" s="11"/>
      <c r="D115" s="13" t="s">
        <v>300</v>
      </c>
      <c r="E115">
        <f t="shared" si="3"/>
        <v>13</v>
      </c>
    </row>
    <row r="116" spans="1:5" x14ac:dyDescent="0.25">
      <c r="A116" s="11" t="str">
        <f t="shared" si="2"/>
        <v>FINC-GB.3120</v>
      </c>
      <c r="B116" s="11" t="s">
        <v>268</v>
      </c>
      <c r="C116" s="11"/>
      <c r="D116" s="13" t="s">
        <v>301</v>
      </c>
      <c r="E116">
        <f t="shared" si="3"/>
        <v>13</v>
      </c>
    </row>
    <row r="117" spans="1:5" x14ac:dyDescent="0.25">
      <c r="A117" s="11" t="str">
        <f t="shared" si="2"/>
        <v>FINC-GB.3122</v>
      </c>
      <c r="B117" s="11" t="s">
        <v>268</v>
      </c>
      <c r="C117" s="11"/>
      <c r="D117" s="13" t="s">
        <v>188</v>
      </c>
      <c r="E117">
        <f t="shared" si="3"/>
        <v>13</v>
      </c>
    </row>
    <row r="118" spans="1:5" x14ac:dyDescent="0.25">
      <c r="A118" s="11" t="str">
        <f t="shared" si="2"/>
        <v>FINC-GB.3129</v>
      </c>
      <c r="B118" s="11" t="s">
        <v>268</v>
      </c>
      <c r="C118" s="11"/>
      <c r="D118" s="13" t="s">
        <v>218</v>
      </c>
      <c r="E118">
        <f t="shared" si="3"/>
        <v>13</v>
      </c>
    </row>
    <row r="119" spans="1:5" x14ac:dyDescent="0.25">
      <c r="A119" s="11" t="str">
        <f t="shared" si="2"/>
        <v>FINC-GB.3145</v>
      </c>
      <c r="B119" s="11" t="s">
        <v>268</v>
      </c>
      <c r="C119" s="11"/>
      <c r="D119" s="13" t="s">
        <v>198</v>
      </c>
      <c r="E119">
        <f t="shared" si="3"/>
        <v>13</v>
      </c>
    </row>
    <row r="120" spans="1:5" x14ac:dyDescent="0.25">
      <c r="A120" s="11" t="str">
        <f t="shared" si="2"/>
        <v>FINC-GB.3148</v>
      </c>
      <c r="B120" s="11" t="s">
        <v>268</v>
      </c>
      <c r="C120" s="11"/>
      <c r="D120" s="13" t="s">
        <v>219</v>
      </c>
      <c r="E120">
        <f t="shared" si="3"/>
        <v>13</v>
      </c>
    </row>
    <row r="121" spans="1:5" x14ac:dyDescent="0.25">
      <c r="A121" s="11" t="str">
        <f t="shared" si="2"/>
        <v>FINC-GB.3149</v>
      </c>
      <c r="B121" s="11" t="s">
        <v>268</v>
      </c>
      <c r="C121" s="11"/>
      <c r="D121" s="13" t="s">
        <v>189</v>
      </c>
      <c r="E121">
        <f t="shared" si="3"/>
        <v>13</v>
      </c>
    </row>
    <row r="122" spans="1:5" x14ac:dyDescent="0.25">
      <c r="A122" s="11" t="str">
        <f t="shared" si="2"/>
        <v>FINC-GB.3161</v>
      </c>
      <c r="B122" s="11" t="s">
        <v>268</v>
      </c>
      <c r="C122" s="11"/>
      <c r="D122" s="13" t="s">
        <v>220</v>
      </c>
      <c r="E122">
        <f t="shared" si="3"/>
        <v>13</v>
      </c>
    </row>
    <row r="123" spans="1:5" x14ac:dyDescent="0.25">
      <c r="A123" s="11" t="str">
        <f t="shared" si="2"/>
        <v>FINC-GB.3165</v>
      </c>
      <c r="B123" s="11" t="s">
        <v>268</v>
      </c>
      <c r="C123" s="11"/>
      <c r="D123" s="13" t="s">
        <v>221</v>
      </c>
      <c r="E123">
        <f t="shared" si="3"/>
        <v>13</v>
      </c>
    </row>
    <row r="124" spans="1:5" x14ac:dyDescent="0.25">
      <c r="A124" s="11" t="str">
        <f t="shared" si="2"/>
        <v>FINC-GB.3173</v>
      </c>
      <c r="B124" s="11" t="s">
        <v>268</v>
      </c>
      <c r="C124" s="11"/>
      <c r="D124" s="13" t="s">
        <v>222</v>
      </c>
      <c r="E124">
        <f t="shared" si="3"/>
        <v>13</v>
      </c>
    </row>
    <row r="125" spans="1:5" x14ac:dyDescent="0.25">
      <c r="A125" s="11" t="str">
        <f t="shared" si="2"/>
        <v>FINC-GB.3176</v>
      </c>
      <c r="B125" s="11" t="s">
        <v>268</v>
      </c>
      <c r="C125" s="11"/>
      <c r="D125" s="13" t="s">
        <v>223</v>
      </c>
      <c r="E125">
        <f t="shared" si="3"/>
        <v>13</v>
      </c>
    </row>
    <row r="126" spans="1:5" x14ac:dyDescent="0.25">
      <c r="A126" s="11" t="str">
        <f t="shared" si="2"/>
        <v>FINC-GB.3181</v>
      </c>
      <c r="B126" s="11" t="s">
        <v>268</v>
      </c>
      <c r="C126" s="11"/>
      <c r="D126" s="13" t="s">
        <v>190</v>
      </c>
      <c r="E126">
        <f t="shared" si="3"/>
        <v>13</v>
      </c>
    </row>
    <row r="127" spans="1:5" x14ac:dyDescent="0.25">
      <c r="A127" s="11" t="str">
        <f t="shared" si="2"/>
        <v>FINC-GB.3196</v>
      </c>
      <c r="B127" s="11" t="s">
        <v>268</v>
      </c>
      <c r="C127" s="11"/>
      <c r="D127" s="13" t="s">
        <v>199</v>
      </c>
      <c r="E127">
        <f t="shared" si="3"/>
        <v>13</v>
      </c>
    </row>
    <row r="128" spans="1:5" x14ac:dyDescent="0.25">
      <c r="A128" s="11" t="str">
        <f t="shared" si="2"/>
        <v>FINC-GB.3197</v>
      </c>
      <c r="B128" s="11" t="s">
        <v>268</v>
      </c>
      <c r="C128" s="11"/>
      <c r="D128" s="13" t="s">
        <v>224</v>
      </c>
      <c r="E128">
        <f t="shared" si="3"/>
        <v>13</v>
      </c>
    </row>
    <row r="129" spans="1:5" x14ac:dyDescent="0.25">
      <c r="A129" s="11" t="str">
        <f t="shared" si="2"/>
        <v>FINC-GB.3198</v>
      </c>
      <c r="B129" s="11" t="s">
        <v>268</v>
      </c>
      <c r="C129" s="11"/>
      <c r="D129" s="13" t="s">
        <v>200</v>
      </c>
      <c r="E129">
        <f t="shared" si="3"/>
        <v>13</v>
      </c>
    </row>
    <row r="130" spans="1:5" x14ac:dyDescent="0.25">
      <c r="A130" s="11" t="str">
        <f t="shared" si="2"/>
        <v>FINC-GB.3199</v>
      </c>
      <c r="B130" s="11" t="s">
        <v>268</v>
      </c>
      <c r="C130" s="11"/>
      <c r="D130" s="13" t="s">
        <v>201</v>
      </c>
      <c r="E130">
        <f t="shared" si="3"/>
        <v>13</v>
      </c>
    </row>
    <row r="131" spans="1:5" x14ac:dyDescent="0.25">
      <c r="A131" s="11" t="str">
        <f t="shared" ref="A131:A194" si="4">IF(ISERROR(LEFT(D131,E131-1)),"",LEFT(D131,E131-1))</f>
        <v>FINC-GB.3321</v>
      </c>
      <c r="B131" s="11" t="s">
        <v>268</v>
      </c>
      <c r="C131" s="11"/>
      <c r="D131" s="13" t="s">
        <v>191</v>
      </c>
      <c r="E131">
        <f t="shared" ref="E131:E194" si="5">IF(ISERROR(FIND(" ",D131)),"",FIND(" ",D131))</f>
        <v>13</v>
      </c>
    </row>
    <row r="132" spans="1:5" x14ac:dyDescent="0.25">
      <c r="A132" s="11" t="str">
        <f t="shared" si="4"/>
        <v>FINC-GB.3328</v>
      </c>
      <c r="B132" s="11" t="s">
        <v>268</v>
      </c>
      <c r="C132" s="11"/>
      <c r="D132" s="13" t="s">
        <v>192</v>
      </c>
      <c r="E132">
        <f t="shared" si="5"/>
        <v>13</v>
      </c>
    </row>
    <row r="133" spans="1:5" x14ac:dyDescent="0.25">
      <c r="A133" s="11" t="str">
        <f t="shared" si="4"/>
        <v>FINC-GB.3329</v>
      </c>
      <c r="B133" s="11" t="s">
        <v>268</v>
      </c>
      <c r="C133" s="11"/>
      <c r="D133" s="13" t="s">
        <v>225</v>
      </c>
      <c r="E133">
        <f t="shared" si="5"/>
        <v>13</v>
      </c>
    </row>
    <row r="134" spans="1:5" x14ac:dyDescent="0.25">
      <c r="A134" s="11" t="str">
        <f t="shared" si="4"/>
        <v>FINC-GB.3331</v>
      </c>
      <c r="B134" s="11" t="s">
        <v>268</v>
      </c>
      <c r="C134" s="11"/>
      <c r="D134" s="13" t="s">
        <v>226</v>
      </c>
      <c r="E134">
        <f t="shared" si="5"/>
        <v>13</v>
      </c>
    </row>
    <row r="135" spans="1:5" x14ac:dyDescent="0.25">
      <c r="A135" s="11" t="str">
        <f t="shared" si="4"/>
        <v>FINC-GB.3333</v>
      </c>
      <c r="B135" s="11" t="s">
        <v>268</v>
      </c>
      <c r="C135" s="11"/>
      <c r="D135" s="13" t="s">
        <v>193</v>
      </c>
      <c r="E135">
        <f t="shared" si="5"/>
        <v>13</v>
      </c>
    </row>
    <row r="136" spans="1:5" x14ac:dyDescent="0.25">
      <c r="A136" s="11" t="str">
        <f t="shared" si="4"/>
        <v>FINC-GB.3335</v>
      </c>
      <c r="B136" s="11" t="s">
        <v>268</v>
      </c>
      <c r="C136" s="11"/>
      <c r="D136" s="13" t="s">
        <v>194</v>
      </c>
      <c r="E136">
        <f t="shared" si="5"/>
        <v>13</v>
      </c>
    </row>
    <row r="137" spans="1:5" x14ac:dyDescent="0.25">
      <c r="A137" s="11" t="str">
        <f t="shared" si="4"/>
        <v>FINC-GB.3345</v>
      </c>
      <c r="B137" s="11" t="s">
        <v>268</v>
      </c>
      <c r="C137" s="11"/>
      <c r="D137" s="13" t="s">
        <v>202</v>
      </c>
      <c r="E137">
        <f t="shared" si="5"/>
        <v>13</v>
      </c>
    </row>
    <row r="138" spans="1:5" x14ac:dyDescent="0.25">
      <c r="A138" s="11" t="str">
        <f t="shared" si="4"/>
        <v>FINC-GB.3354</v>
      </c>
      <c r="B138" s="11" t="s">
        <v>268</v>
      </c>
      <c r="C138" s="11"/>
      <c r="D138" s="13" t="s">
        <v>203</v>
      </c>
      <c r="E138">
        <f t="shared" si="5"/>
        <v>13</v>
      </c>
    </row>
    <row r="139" spans="1:5" x14ac:dyDescent="0.25">
      <c r="A139" s="11" t="str">
        <f t="shared" si="4"/>
        <v>FINC-GB.3361</v>
      </c>
      <c r="B139" s="11" t="s">
        <v>268</v>
      </c>
      <c r="C139" s="11"/>
      <c r="D139" s="13" t="s">
        <v>227</v>
      </c>
      <c r="E139">
        <f t="shared" si="5"/>
        <v>13</v>
      </c>
    </row>
    <row r="140" spans="1:5" x14ac:dyDescent="0.25">
      <c r="A140" s="11" t="str">
        <f t="shared" si="4"/>
        <v>FINC-GB.3366</v>
      </c>
      <c r="B140" s="11" t="s">
        <v>268</v>
      </c>
      <c r="C140" s="11"/>
      <c r="D140" s="13" t="s">
        <v>195</v>
      </c>
      <c r="E140">
        <f t="shared" si="5"/>
        <v>13</v>
      </c>
    </row>
    <row r="141" spans="1:5" x14ac:dyDescent="0.25">
      <c r="A141" s="11" t="str">
        <f t="shared" si="4"/>
        <v>FINC-GB.3373</v>
      </c>
      <c r="B141" s="11" t="s">
        <v>268</v>
      </c>
      <c r="C141" s="11"/>
      <c r="D141" s="13" t="s">
        <v>228</v>
      </c>
      <c r="E141">
        <f t="shared" si="5"/>
        <v>13</v>
      </c>
    </row>
    <row r="142" spans="1:5" x14ac:dyDescent="0.25">
      <c r="A142" s="11" t="str">
        <f t="shared" si="4"/>
        <v>FINC-GB.3387</v>
      </c>
      <c r="B142" s="11" t="s">
        <v>268</v>
      </c>
      <c r="C142" s="11"/>
      <c r="D142" s="13" t="s">
        <v>204</v>
      </c>
      <c r="E142">
        <f t="shared" si="5"/>
        <v>13</v>
      </c>
    </row>
    <row r="143" spans="1:5" x14ac:dyDescent="0.25">
      <c r="A143" s="11" t="str">
        <f t="shared" si="4"/>
        <v>FINC-GB.3388</v>
      </c>
      <c r="B143" s="11" t="s">
        <v>268</v>
      </c>
      <c r="C143" s="11"/>
      <c r="D143" s="13" t="s">
        <v>196</v>
      </c>
      <c r="E143">
        <f t="shared" si="5"/>
        <v>13</v>
      </c>
    </row>
    <row r="144" spans="1:5" x14ac:dyDescent="0.25">
      <c r="A144" s="11" t="str">
        <f t="shared" si="4"/>
        <v>ECON-GB.2344</v>
      </c>
      <c r="B144" s="11" t="s">
        <v>269</v>
      </c>
      <c r="C144" s="11"/>
      <c r="D144" s="12" t="s">
        <v>161</v>
      </c>
      <c r="E144">
        <f t="shared" si="5"/>
        <v>13</v>
      </c>
    </row>
    <row r="145" spans="1:5" x14ac:dyDescent="0.25">
      <c r="A145" s="11" t="str">
        <f t="shared" si="4"/>
        <v>ECON-GB.2392</v>
      </c>
      <c r="B145" s="11" t="s">
        <v>269</v>
      </c>
      <c r="C145" s="11"/>
      <c r="D145" s="13" t="s">
        <v>297</v>
      </c>
      <c r="E145">
        <f t="shared" si="5"/>
        <v>13</v>
      </c>
    </row>
    <row r="146" spans="1:5" x14ac:dyDescent="0.25">
      <c r="A146" s="11" t="str">
        <f t="shared" si="4"/>
        <v>FINC-GB.2334</v>
      </c>
      <c r="B146" s="11" t="s">
        <v>269</v>
      </c>
      <c r="C146" s="11"/>
      <c r="D146" s="13" t="s">
        <v>299</v>
      </c>
      <c r="E146">
        <f t="shared" si="5"/>
        <v>13</v>
      </c>
    </row>
    <row r="147" spans="1:5" x14ac:dyDescent="0.25">
      <c r="A147" s="11" t="str">
        <f t="shared" si="4"/>
        <v>FINC-GB.3105</v>
      </c>
      <c r="B147" s="11" t="s">
        <v>269</v>
      </c>
      <c r="C147" s="11"/>
      <c r="D147" s="13" t="s">
        <v>187</v>
      </c>
      <c r="E147">
        <f t="shared" si="5"/>
        <v>13</v>
      </c>
    </row>
    <row r="148" spans="1:5" x14ac:dyDescent="0.25">
      <c r="A148" s="11" t="str">
        <f t="shared" si="4"/>
        <v>FINC-GB.3106</v>
      </c>
      <c r="B148" s="11" t="s">
        <v>269</v>
      </c>
      <c r="C148" s="11"/>
      <c r="D148" s="13" t="s">
        <v>300</v>
      </c>
      <c r="E148">
        <f t="shared" si="5"/>
        <v>13</v>
      </c>
    </row>
    <row r="149" spans="1:5" x14ac:dyDescent="0.25">
      <c r="A149" s="11" t="str">
        <f t="shared" si="4"/>
        <v>FINC-GB.3122</v>
      </c>
      <c r="B149" s="11" t="s">
        <v>269</v>
      </c>
      <c r="C149" s="11"/>
      <c r="D149" s="13" t="s">
        <v>188</v>
      </c>
      <c r="E149">
        <f t="shared" si="5"/>
        <v>13</v>
      </c>
    </row>
    <row r="150" spans="1:5" x14ac:dyDescent="0.25">
      <c r="A150" s="11" t="str">
        <f t="shared" si="4"/>
        <v>FINC-GB.3129</v>
      </c>
      <c r="B150" s="11" t="s">
        <v>269</v>
      </c>
      <c r="C150" s="11"/>
      <c r="D150" s="13" t="s">
        <v>218</v>
      </c>
      <c r="E150">
        <f t="shared" si="5"/>
        <v>13</v>
      </c>
    </row>
    <row r="151" spans="1:5" x14ac:dyDescent="0.25">
      <c r="A151" s="11" t="str">
        <f t="shared" si="4"/>
        <v>FINC-GB.3149</v>
      </c>
      <c r="B151" s="11" t="s">
        <v>269</v>
      </c>
      <c r="C151" s="11"/>
      <c r="D151" s="13" t="s">
        <v>189</v>
      </c>
      <c r="E151">
        <f t="shared" si="5"/>
        <v>13</v>
      </c>
    </row>
    <row r="152" spans="1:5" x14ac:dyDescent="0.25">
      <c r="A152" s="11" t="str">
        <f t="shared" si="4"/>
        <v>FINC-GB.3165</v>
      </c>
      <c r="B152" s="11" t="s">
        <v>269</v>
      </c>
      <c r="C152" s="11"/>
      <c r="D152" s="13" t="s">
        <v>221</v>
      </c>
      <c r="E152">
        <f t="shared" si="5"/>
        <v>13</v>
      </c>
    </row>
    <row r="153" spans="1:5" x14ac:dyDescent="0.25">
      <c r="A153" s="11" t="str">
        <f t="shared" si="4"/>
        <v>FINC-GB.3176</v>
      </c>
      <c r="B153" s="11" t="s">
        <v>269</v>
      </c>
      <c r="C153" s="11"/>
      <c r="D153" s="13" t="s">
        <v>223</v>
      </c>
      <c r="E153">
        <f t="shared" si="5"/>
        <v>13</v>
      </c>
    </row>
    <row r="154" spans="1:5" x14ac:dyDescent="0.25">
      <c r="A154" s="11" t="str">
        <f t="shared" si="4"/>
        <v>FINC-GB.3181</v>
      </c>
      <c r="B154" s="11" t="s">
        <v>269</v>
      </c>
      <c r="C154" s="11"/>
      <c r="D154" s="13" t="s">
        <v>190</v>
      </c>
      <c r="E154">
        <f t="shared" si="5"/>
        <v>13</v>
      </c>
    </row>
    <row r="155" spans="1:5" x14ac:dyDescent="0.25">
      <c r="A155" s="11" t="str">
        <f t="shared" si="4"/>
        <v>FINC-GB.3198</v>
      </c>
      <c r="B155" s="11" t="s">
        <v>269</v>
      </c>
      <c r="C155" s="11"/>
      <c r="D155" s="13" t="s">
        <v>200</v>
      </c>
      <c r="E155">
        <f t="shared" si="5"/>
        <v>13</v>
      </c>
    </row>
    <row r="156" spans="1:5" x14ac:dyDescent="0.25">
      <c r="A156" s="11" t="str">
        <f t="shared" si="4"/>
        <v>FINC-GB.3199</v>
      </c>
      <c r="B156" s="11" t="s">
        <v>269</v>
      </c>
      <c r="C156" s="11"/>
      <c r="D156" s="13" t="s">
        <v>201</v>
      </c>
      <c r="E156">
        <f t="shared" si="5"/>
        <v>13</v>
      </c>
    </row>
    <row r="157" spans="1:5" x14ac:dyDescent="0.25">
      <c r="A157" s="11" t="str">
        <f t="shared" si="4"/>
        <v>FINC-GB.3320</v>
      </c>
      <c r="B157" s="11" t="s">
        <v>269</v>
      </c>
      <c r="C157" s="11"/>
      <c r="D157" s="13" t="s">
        <v>295</v>
      </c>
      <c r="E157">
        <f t="shared" si="5"/>
        <v>13</v>
      </c>
    </row>
    <row r="158" spans="1:5" x14ac:dyDescent="0.25">
      <c r="A158" s="11" t="str">
        <f t="shared" si="4"/>
        <v>FINC-GB.3321</v>
      </c>
      <c r="B158" s="11" t="s">
        <v>269</v>
      </c>
      <c r="C158" s="11"/>
      <c r="D158" s="13" t="s">
        <v>191</v>
      </c>
      <c r="E158">
        <f t="shared" si="5"/>
        <v>13</v>
      </c>
    </row>
    <row r="159" spans="1:5" x14ac:dyDescent="0.25">
      <c r="A159" s="11" t="str">
        <f t="shared" si="4"/>
        <v>FINC-GB.3329</v>
      </c>
      <c r="B159" s="11" t="s">
        <v>269</v>
      </c>
      <c r="C159" s="11"/>
      <c r="D159" s="13" t="s">
        <v>225</v>
      </c>
      <c r="E159">
        <f t="shared" si="5"/>
        <v>13</v>
      </c>
    </row>
    <row r="160" spans="1:5" x14ac:dyDescent="0.25">
      <c r="A160" s="11" t="str">
        <f t="shared" si="4"/>
        <v>FINC-GB.3331</v>
      </c>
      <c r="B160" s="11" t="s">
        <v>269</v>
      </c>
      <c r="C160" s="11"/>
      <c r="D160" s="13" t="s">
        <v>226</v>
      </c>
      <c r="E160">
        <f t="shared" si="5"/>
        <v>13</v>
      </c>
    </row>
    <row r="161" spans="1:5" x14ac:dyDescent="0.25">
      <c r="A161" s="11" t="str">
        <f t="shared" si="4"/>
        <v>FINC-GB.3333</v>
      </c>
      <c r="B161" s="11" t="s">
        <v>269</v>
      </c>
      <c r="C161" s="11"/>
      <c r="D161" s="13" t="s">
        <v>193</v>
      </c>
      <c r="E161">
        <f t="shared" si="5"/>
        <v>13</v>
      </c>
    </row>
    <row r="162" spans="1:5" x14ac:dyDescent="0.25">
      <c r="A162" s="11" t="str">
        <f t="shared" si="4"/>
        <v>FINC-GB.3335</v>
      </c>
      <c r="B162" s="11" t="s">
        <v>269</v>
      </c>
      <c r="C162" s="11"/>
      <c r="D162" s="13" t="s">
        <v>194</v>
      </c>
      <c r="E162">
        <f t="shared" si="5"/>
        <v>13</v>
      </c>
    </row>
    <row r="163" spans="1:5" x14ac:dyDescent="0.25">
      <c r="A163" s="11" t="str">
        <f t="shared" si="4"/>
        <v>FINC-GB.3354</v>
      </c>
      <c r="B163" s="11" t="s">
        <v>269</v>
      </c>
      <c r="C163" s="11"/>
      <c r="D163" s="13" t="s">
        <v>203</v>
      </c>
      <c r="E163">
        <f t="shared" si="5"/>
        <v>13</v>
      </c>
    </row>
    <row r="164" spans="1:5" x14ac:dyDescent="0.25">
      <c r="A164" s="11" t="str">
        <f t="shared" si="4"/>
        <v>FINC-GB.3366</v>
      </c>
      <c r="B164" s="11" t="s">
        <v>269</v>
      </c>
      <c r="C164" s="11"/>
      <c r="D164" s="13" t="s">
        <v>195</v>
      </c>
      <c r="E164">
        <f t="shared" si="5"/>
        <v>13</v>
      </c>
    </row>
    <row r="165" spans="1:5" x14ac:dyDescent="0.25">
      <c r="A165" s="11" t="str">
        <f t="shared" si="4"/>
        <v>FINC-GB.3373</v>
      </c>
      <c r="B165" s="11" t="s">
        <v>269</v>
      </c>
      <c r="C165" s="11"/>
      <c r="D165" s="13" t="s">
        <v>228</v>
      </c>
      <c r="E165">
        <f t="shared" si="5"/>
        <v>13</v>
      </c>
    </row>
    <row r="166" spans="1:5" x14ac:dyDescent="0.25">
      <c r="A166" s="11" t="str">
        <f t="shared" si="4"/>
        <v>FINC-GB.3388</v>
      </c>
      <c r="B166" s="11" t="s">
        <v>269</v>
      </c>
      <c r="C166" s="11"/>
      <c r="D166" s="13" t="s">
        <v>196</v>
      </c>
      <c r="E166">
        <f t="shared" si="5"/>
        <v>13</v>
      </c>
    </row>
    <row r="167" spans="1:5" x14ac:dyDescent="0.25">
      <c r="A167" s="11" t="str">
        <f t="shared" si="4"/>
        <v>INFO-GB.3350</v>
      </c>
      <c r="B167" s="11" t="s">
        <v>269</v>
      </c>
      <c r="C167" s="11"/>
      <c r="D167" s="13" t="s">
        <v>206</v>
      </c>
      <c r="E167">
        <f t="shared" si="5"/>
        <v>13</v>
      </c>
    </row>
    <row r="168" spans="1:5" x14ac:dyDescent="0.25">
      <c r="A168" s="11" t="str">
        <f t="shared" si="4"/>
        <v>ACCT-GB.3304</v>
      </c>
      <c r="B168" s="11" t="s">
        <v>270</v>
      </c>
      <c r="C168" s="11"/>
      <c r="D168" s="12" t="s">
        <v>289</v>
      </c>
      <c r="E168">
        <f t="shared" si="5"/>
        <v>13</v>
      </c>
    </row>
    <row r="169" spans="1:5" x14ac:dyDescent="0.25">
      <c r="A169" s="11" t="str">
        <f t="shared" si="4"/>
        <v>ACCT-GB.4310</v>
      </c>
      <c r="B169" s="11" t="s">
        <v>270</v>
      </c>
      <c r="C169" s="11"/>
      <c r="D169" s="13" t="s">
        <v>197</v>
      </c>
      <c r="E169">
        <f t="shared" si="5"/>
        <v>13</v>
      </c>
    </row>
    <row r="170" spans="1:5" x14ac:dyDescent="0.25">
      <c r="A170" s="11" t="str">
        <f t="shared" si="4"/>
        <v>FINC-GB.3149</v>
      </c>
      <c r="B170" s="11" t="s">
        <v>270</v>
      </c>
      <c r="C170" s="11"/>
      <c r="D170" s="13" t="s">
        <v>189</v>
      </c>
      <c r="E170">
        <f t="shared" si="5"/>
        <v>13</v>
      </c>
    </row>
    <row r="171" spans="1:5" x14ac:dyDescent="0.25">
      <c r="A171" s="11" t="str">
        <f t="shared" si="4"/>
        <v>INFO-GB.3336</v>
      </c>
      <c r="B171" s="11" t="s">
        <v>270</v>
      </c>
      <c r="C171" s="11"/>
      <c r="D171" s="13" t="s">
        <v>205</v>
      </c>
      <c r="E171">
        <f t="shared" si="5"/>
        <v>13</v>
      </c>
    </row>
    <row r="172" spans="1:5" x14ac:dyDescent="0.25">
      <c r="A172" s="11" t="str">
        <f t="shared" si="4"/>
        <v>INFO-GB.3350</v>
      </c>
      <c r="B172" s="11" t="s">
        <v>270</v>
      </c>
      <c r="C172" s="11"/>
      <c r="D172" s="13" t="s">
        <v>206</v>
      </c>
      <c r="E172">
        <f t="shared" si="5"/>
        <v>13</v>
      </c>
    </row>
    <row r="173" spans="1:5" x14ac:dyDescent="0.25">
      <c r="A173" s="11" t="str">
        <f t="shared" si="4"/>
        <v>OPMG-GB.2350</v>
      </c>
      <c r="B173" s="11" t="s">
        <v>270</v>
      </c>
      <c r="C173" s="11"/>
      <c r="D173" s="13" t="s">
        <v>207</v>
      </c>
      <c r="E173">
        <f t="shared" si="5"/>
        <v>13</v>
      </c>
    </row>
    <row r="174" spans="1:5" x14ac:dyDescent="0.25">
      <c r="A174" s="11" t="str">
        <f t="shared" si="4"/>
        <v>OPMG-GB.2351</v>
      </c>
      <c r="B174" s="11" t="s">
        <v>270</v>
      </c>
      <c r="C174" s="11"/>
      <c r="D174" s="13" t="s">
        <v>208</v>
      </c>
      <c r="E174">
        <f t="shared" si="5"/>
        <v>13</v>
      </c>
    </row>
    <row r="175" spans="1:5" x14ac:dyDescent="0.25">
      <c r="A175" s="11" t="str">
        <f t="shared" si="4"/>
        <v>OPMG-GB.2360</v>
      </c>
      <c r="B175" s="11" t="s">
        <v>270</v>
      </c>
      <c r="C175" s="11"/>
      <c r="D175" s="13" t="s">
        <v>116</v>
      </c>
      <c r="E175">
        <f t="shared" si="5"/>
        <v>13</v>
      </c>
    </row>
    <row r="176" spans="1:5" x14ac:dyDescent="0.25">
      <c r="A176" s="11" t="str">
        <f t="shared" si="4"/>
        <v>STAT-GB.2301</v>
      </c>
      <c r="B176" s="11" t="s">
        <v>270</v>
      </c>
      <c r="C176" s="11"/>
      <c r="D176" s="13" t="s">
        <v>209</v>
      </c>
      <c r="E176">
        <f t="shared" si="5"/>
        <v>13</v>
      </c>
    </row>
    <row r="177" spans="1:5" x14ac:dyDescent="0.25">
      <c r="A177" s="11" t="str">
        <f t="shared" si="4"/>
        <v>STAT-GB.2302</v>
      </c>
      <c r="B177" s="11" t="s">
        <v>270</v>
      </c>
      <c r="C177" s="11"/>
      <c r="D177" s="13" t="s">
        <v>210</v>
      </c>
      <c r="E177">
        <f t="shared" si="5"/>
        <v>13</v>
      </c>
    </row>
    <row r="178" spans="1:5" x14ac:dyDescent="0.25">
      <c r="A178" s="11" t="str">
        <f t="shared" si="4"/>
        <v>STAT-GB.2309</v>
      </c>
      <c r="B178" s="11" t="s">
        <v>270</v>
      </c>
      <c r="C178" s="11"/>
      <c r="D178" s="13" t="s">
        <v>211</v>
      </c>
      <c r="E178">
        <f t="shared" si="5"/>
        <v>13</v>
      </c>
    </row>
    <row r="179" spans="1:5" x14ac:dyDescent="0.25">
      <c r="A179" s="11" t="str">
        <f t="shared" si="4"/>
        <v>STAT-GB.3302</v>
      </c>
      <c r="B179" s="11" t="s">
        <v>270</v>
      </c>
      <c r="C179" s="11"/>
      <c r="D179" s="13" t="s">
        <v>213</v>
      </c>
      <c r="E179">
        <f t="shared" si="5"/>
        <v>13</v>
      </c>
    </row>
    <row r="180" spans="1:5" x14ac:dyDescent="0.25">
      <c r="A180" s="11" t="str">
        <f t="shared" si="4"/>
        <v>ACCT-GB.3335</v>
      </c>
      <c r="B180" s="11" t="s">
        <v>271</v>
      </c>
      <c r="C180" s="11"/>
      <c r="D180" s="12" t="s">
        <v>292</v>
      </c>
      <c r="E180">
        <f t="shared" si="5"/>
        <v>13</v>
      </c>
    </row>
    <row r="181" spans="1:5" x14ac:dyDescent="0.25">
      <c r="A181" s="11" t="str">
        <f t="shared" si="4"/>
        <v>DBIN-GB.3110</v>
      </c>
      <c r="B181" s="11" t="s">
        <v>271</v>
      </c>
      <c r="C181" s="11"/>
      <c r="D181" s="13" t="s">
        <v>117</v>
      </c>
      <c r="E181">
        <f t="shared" si="5"/>
        <v>13</v>
      </c>
    </row>
    <row r="182" spans="1:5" x14ac:dyDescent="0.25">
      <c r="A182" s="11" t="str">
        <f t="shared" si="4"/>
        <v>DBIN-GB.3111</v>
      </c>
      <c r="B182" s="11" t="s">
        <v>271</v>
      </c>
      <c r="C182" s="11"/>
      <c r="D182" s="13" t="s">
        <v>118</v>
      </c>
      <c r="E182">
        <f t="shared" si="5"/>
        <v>13</v>
      </c>
    </row>
    <row r="183" spans="1:5" x14ac:dyDescent="0.25">
      <c r="A183" s="11" t="str">
        <f t="shared" si="4"/>
        <v>DBIN-GB.3113</v>
      </c>
      <c r="B183" s="11" t="s">
        <v>271</v>
      </c>
      <c r="C183" s="11"/>
      <c r="D183" s="13" t="s">
        <v>119</v>
      </c>
      <c r="E183">
        <f t="shared" si="5"/>
        <v>13</v>
      </c>
    </row>
    <row r="184" spans="1:5" x14ac:dyDescent="0.25">
      <c r="A184" s="11" t="str">
        <f t="shared" si="4"/>
        <v>DBIN-GB.3303</v>
      </c>
      <c r="B184" s="11" t="s">
        <v>271</v>
      </c>
      <c r="C184" s="11"/>
      <c r="D184" s="13" t="s">
        <v>120</v>
      </c>
      <c r="E184">
        <f t="shared" si="5"/>
        <v>13</v>
      </c>
    </row>
    <row r="185" spans="1:5" x14ac:dyDescent="0.25">
      <c r="A185" s="11" t="str">
        <f t="shared" si="4"/>
        <v>DBIN-GB.3305</v>
      </c>
      <c r="B185" s="11" t="s">
        <v>271</v>
      </c>
      <c r="C185" s="11"/>
      <c r="D185" s="13" t="s">
        <v>121</v>
      </c>
      <c r="E185">
        <f t="shared" si="5"/>
        <v>13</v>
      </c>
    </row>
    <row r="186" spans="1:5" x14ac:dyDescent="0.25">
      <c r="A186" s="11" t="str">
        <f t="shared" si="4"/>
        <v>DBIN-GB.3312</v>
      </c>
      <c r="B186" s="11" t="s">
        <v>271</v>
      </c>
      <c r="C186" s="11"/>
      <c r="D186" s="13" t="s">
        <v>122</v>
      </c>
      <c r="E186">
        <f t="shared" si="5"/>
        <v>13</v>
      </c>
    </row>
    <row r="187" spans="1:5" x14ac:dyDescent="0.25">
      <c r="A187" s="11" t="str">
        <f t="shared" si="4"/>
        <v>ECON-GB.2105</v>
      </c>
      <c r="B187" s="11" t="s">
        <v>271</v>
      </c>
      <c r="C187" s="11"/>
      <c r="D187" s="13" t="s">
        <v>236</v>
      </c>
      <c r="E187">
        <f t="shared" si="5"/>
        <v>13</v>
      </c>
    </row>
    <row r="188" spans="1:5" x14ac:dyDescent="0.25">
      <c r="A188" s="11" t="str">
        <f t="shared" si="4"/>
        <v>ECON-GB.2190</v>
      </c>
      <c r="B188" s="11" t="s">
        <v>271</v>
      </c>
      <c r="C188" s="11"/>
      <c r="D188" s="13" t="s">
        <v>159</v>
      </c>
      <c r="E188">
        <f t="shared" si="5"/>
        <v>13</v>
      </c>
    </row>
    <row r="189" spans="1:5" x14ac:dyDescent="0.25">
      <c r="A189" s="11" t="str">
        <f t="shared" si="4"/>
        <v>ECON-GB.2333</v>
      </c>
      <c r="B189" s="11" t="s">
        <v>271</v>
      </c>
      <c r="C189" s="11"/>
      <c r="D189" s="13" t="s">
        <v>296</v>
      </c>
      <c r="E189">
        <f t="shared" si="5"/>
        <v>13</v>
      </c>
    </row>
    <row r="190" spans="1:5" x14ac:dyDescent="0.25">
      <c r="A190" s="11" t="str">
        <f t="shared" si="4"/>
        <v>ECON-GB.2392</v>
      </c>
      <c r="B190" s="11" t="s">
        <v>271</v>
      </c>
      <c r="C190" s="11"/>
      <c r="D190" s="13" t="s">
        <v>297</v>
      </c>
      <c r="E190">
        <f t="shared" si="5"/>
        <v>13</v>
      </c>
    </row>
    <row r="191" spans="1:5" x14ac:dyDescent="0.25">
      <c r="A191" s="11" t="str">
        <f t="shared" si="4"/>
        <v>FINC-GB.2150</v>
      </c>
      <c r="B191" s="11" t="s">
        <v>271</v>
      </c>
      <c r="C191" s="11"/>
      <c r="D191" s="13" t="s">
        <v>298</v>
      </c>
      <c r="E191">
        <f t="shared" si="5"/>
        <v>13</v>
      </c>
    </row>
    <row r="192" spans="1:5" x14ac:dyDescent="0.25">
      <c r="A192" s="11" t="str">
        <f t="shared" si="4"/>
        <v>FINC-GB.3387</v>
      </c>
      <c r="B192" s="11" t="s">
        <v>271</v>
      </c>
      <c r="C192" s="11"/>
      <c r="D192" s="13" t="s">
        <v>204</v>
      </c>
      <c r="E192">
        <f t="shared" si="5"/>
        <v>13</v>
      </c>
    </row>
    <row r="193" spans="1:5" x14ac:dyDescent="0.25">
      <c r="A193" s="11" t="str">
        <f t="shared" si="4"/>
        <v>FINC-GB.3388</v>
      </c>
      <c r="B193" s="11" t="s">
        <v>271</v>
      </c>
      <c r="C193" s="11"/>
      <c r="D193" s="13" t="s">
        <v>196</v>
      </c>
      <c r="E193">
        <f t="shared" si="5"/>
        <v>13</v>
      </c>
    </row>
    <row r="194" spans="1:5" x14ac:dyDescent="0.25">
      <c r="A194" s="11" t="str">
        <f t="shared" si="4"/>
        <v>INFO-GB.3355</v>
      </c>
      <c r="B194" s="11" t="s">
        <v>271</v>
      </c>
      <c r="C194" s="11"/>
      <c r="D194" s="13" t="s">
        <v>123</v>
      </c>
      <c r="E194">
        <f t="shared" si="5"/>
        <v>13</v>
      </c>
    </row>
    <row r="195" spans="1:5" x14ac:dyDescent="0.25">
      <c r="A195" s="11" t="str">
        <f t="shared" ref="A195:A258" si="6">IF(ISERROR(LEFT(D195,E195-1)),"",LEFT(D195,E195-1))</f>
        <v>MCOM-GB.2120</v>
      </c>
      <c r="B195" s="11" t="s">
        <v>271</v>
      </c>
      <c r="C195" s="11"/>
      <c r="D195" s="13" t="s">
        <v>124</v>
      </c>
      <c r="E195">
        <f t="shared" ref="E195:E258" si="7">IF(ISERROR(FIND(" ",D195)),"",FIND(" ",D195))</f>
        <v>13</v>
      </c>
    </row>
    <row r="196" spans="1:5" x14ac:dyDescent="0.25">
      <c r="A196" s="11" t="str">
        <f t="shared" si="6"/>
        <v>MKTG-GB.2313</v>
      </c>
      <c r="B196" s="11" t="s">
        <v>271</v>
      </c>
      <c r="C196" s="11"/>
      <c r="D196" s="13" t="s">
        <v>174</v>
      </c>
      <c r="E196">
        <f t="shared" si="7"/>
        <v>13</v>
      </c>
    </row>
    <row r="197" spans="1:5" x14ac:dyDescent="0.25">
      <c r="A197" s="11" t="str">
        <f t="shared" si="6"/>
        <v>ACCT-GB.2314</v>
      </c>
      <c r="B197" s="11" t="s">
        <v>272</v>
      </c>
      <c r="C197" s="11"/>
      <c r="D197" s="12" t="s">
        <v>286</v>
      </c>
      <c r="E197">
        <f t="shared" si="7"/>
        <v>13</v>
      </c>
    </row>
    <row r="198" spans="1:5" x14ac:dyDescent="0.25">
      <c r="A198" s="11" t="str">
        <f t="shared" si="6"/>
        <v>FINC-GB.2304</v>
      </c>
      <c r="B198" s="11" t="s">
        <v>272</v>
      </c>
      <c r="C198" s="11"/>
      <c r="D198" s="13" t="s">
        <v>215</v>
      </c>
      <c r="E198">
        <f t="shared" si="7"/>
        <v>13</v>
      </c>
    </row>
    <row r="199" spans="1:5" x14ac:dyDescent="0.25">
      <c r="A199" s="11" t="str">
        <f t="shared" si="6"/>
        <v>FINC-GB.3196</v>
      </c>
      <c r="B199" s="11" t="s">
        <v>272</v>
      </c>
      <c r="C199" s="11"/>
      <c r="D199" s="13" t="s">
        <v>199</v>
      </c>
      <c r="E199">
        <f t="shared" si="7"/>
        <v>13</v>
      </c>
    </row>
    <row r="200" spans="1:5" x14ac:dyDescent="0.25">
      <c r="A200" s="11" t="str">
        <f t="shared" si="6"/>
        <v>FINC-GB.3198</v>
      </c>
      <c r="B200" s="11" t="s">
        <v>272</v>
      </c>
      <c r="C200" s="11"/>
      <c r="D200" s="13" t="s">
        <v>200</v>
      </c>
      <c r="E200">
        <f t="shared" si="7"/>
        <v>13</v>
      </c>
    </row>
    <row r="201" spans="1:5" x14ac:dyDescent="0.25">
      <c r="A201" s="11" t="str">
        <f t="shared" si="6"/>
        <v>FINC-GB.3199</v>
      </c>
      <c r="B201" s="11" t="s">
        <v>272</v>
      </c>
      <c r="C201" s="11"/>
      <c r="D201" s="13" t="s">
        <v>201</v>
      </c>
      <c r="E201">
        <f t="shared" si="7"/>
        <v>13</v>
      </c>
    </row>
    <row r="202" spans="1:5" x14ac:dyDescent="0.25">
      <c r="A202" s="11" t="str">
        <f t="shared" si="6"/>
        <v>FINC-GB.3345</v>
      </c>
      <c r="B202" s="11" t="s">
        <v>272</v>
      </c>
      <c r="C202" s="11"/>
      <c r="D202" s="13" t="s">
        <v>202</v>
      </c>
      <c r="E202">
        <f t="shared" si="7"/>
        <v>13</v>
      </c>
    </row>
    <row r="203" spans="1:5" x14ac:dyDescent="0.25">
      <c r="A203" s="11" t="str">
        <f t="shared" si="6"/>
        <v>FINC-GB.3354</v>
      </c>
      <c r="B203" s="11" t="s">
        <v>272</v>
      </c>
      <c r="C203" s="11"/>
      <c r="D203" s="13" t="s">
        <v>203</v>
      </c>
      <c r="E203">
        <f t="shared" si="7"/>
        <v>13</v>
      </c>
    </row>
    <row r="204" spans="1:5" x14ac:dyDescent="0.25">
      <c r="A204" s="11" t="str">
        <f t="shared" si="6"/>
        <v>MGMT-GB.2160</v>
      </c>
      <c r="B204" s="11" t="s">
        <v>272</v>
      </c>
      <c r="C204" s="11"/>
      <c r="D204" s="13" t="s">
        <v>125</v>
      </c>
      <c r="E204">
        <f t="shared" si="7"/>
        <v>13</v>
      </c>
    </row>
    <row r="205" spans="1:5" x14ac:dyDescent="0.25">
      <c r="A205" s="11" t="str">
        <f t="shared" si="6"/>
        <v>MGMT-GB.3318</v>
      </c>
      <c r="B205" s="11" t="s">
        <v>272</v>
      </c>
      <c r="C205" s="11"/>
      <c r="D205" s="13" t="s">
        <v>126</v>
      </c>
      <c r="E205">
        <f t="shared" si="7"/>
        <v>13</v>
      </c>
    </row>
    <row r="206" spans="1:5" x14ac:dyDescent="0.25">
      <c r="A206" s="11" t="str">
        <f t="shared" si="6"/>
        <v>INTA-GB.3150</v>
      </c>
      <c r="B206" s="11" t="s">
        <v>273</v>
      </c>
      <c r="C206" s="11"/>
      <c r="D206" s="12" t="s">
        <v>229</v>
      </c>
      <c r="E206">
        <f t="shared" si="7"/>
        <v>13</v>
      </c>
    </row>
    <row r="207" spans="1:5" x14ac:dyDescent="0.25">
      <c r="A207" s="11" t="str">
        <f t="shared" si="6"/>
        <v>MCOM-GB.2125</v>
      </c>
      <c r="B207" s="11" t="s">
        <v>273</v>
      </c>
      <c r="C207" s="11"/>
      <c r="D207" s="13" t="s">
        <v>127</v>
      </c>
      <c r="E207">
        <f t="shared" si="7"/>
        <v>13</v>
      </c>
    </row>
    <row r="208" spans="1:5" x14ac:dyDescent="0.25">
      <c r="A208" s="11" t="str">
        <f t="shared" si="6"/>
        <v>MGMT-GB.2159</v>
      </c>
      <c r="B208" s="11" t="s">
        <v>273</v>
      </c>
      <c r="C208" s="11"/>
      <c r="D208" s="13" t="s">
        <v>128</v>
      </c>
      <c r="E208">
        <f t="shared" si="7"/>
        <v>13</v>
      </c>
    </row>
    <row r="209" spans="1:5" x14ac:dyDescent="0.25">
      <c r="A209" s="11" t="str">
        <f t="shared" si="6"/>
        <v>MGMT-GB.2160</v>
      </c>
      <c r="B209" s="11" t="s">
        <v>273</v>
      </c>
      <c r="C209" s="11"/>
      <c r="D209" s="13" t="s">
        <v>125</v>
      </c>
      <c r="E209">
        <f t="shared" si="7"/>
        <v>13</v>
      </c>
    </row>
    <row r="210" spans="1:5" x14ac:dyDescent="0.25">
      <c r="A210" s="11" t="str">
        <f t="shared" si="6"/>
        <v>MGMT-GB.2300</v>
      </c>
      <c r="B210" s="11" t="s">
        <v>273</v>
      </c>
      <c r="C210" s="11"/>
      <c r="D210" s="13" t="s">
        <v>129</v>
      </c>
      <c r="E210">
        <f t="shared" si="7"/>
        <v>13</v>
      </c>
    </row>
    <row r="211" spans="1:5" x14ac:dyDescent="0.25">
      <c r="A211" s="11" t="str">
        <f t="shared" si="6"/>
        <v>MGMT-GB.2327</v>
      </c>
      <c r="B211" s="11" t="s">
        <v>273</v>
      </c>
      <c r="C211" s="11"/>
      <c r="D211" s="13" t="s">
        <v>177</v>
      </c>
      <c r="E211">
        <f t="shared" si="7"/>
        <v>13</v>
      </c>
    </row>
    <row r="212" spans="1:5" x14ac:dyDescent="0.25">
      <c r="A212" s="11" t="str">
        <f t="shared" si="6"/>
        <v>MGMT-GB.2351</v>
      </c>
      <c r="B212" s="11" t="s">
        <v>273</v>
      </c>
      <c r="C212" s="11"/>
      <c r="D212" s="13" t="s">
        <v>130</v>
      </c>
      <c r="E212">
        <f t="shared" si="7"/>
        <v>13</v>
      </c>
    </row>
    <row r="213" spans="1:5" x14ac:dyDescent="0.25">
      <c r="A213" s="11" t="str">
        <f t="shared" si="6"/>
        <v>MGMT-GB.2353</v>
      </c>
      <c r="B213" s="11" t="s">
        <v>273</v>
      </c>
      <c r="C213" s="11"/>
      <c r="D213" s="13" t="s">
        <v>131</v>
      </c>
      <c r="E213">
        <f t="shared" si="7"/>
        <v>13</v>
      </c>
    </row>
    <row r="214" spans="1:5" x14ac:dyDescent="0.25">
      <c r="A214" s="11" t="str">
        <f t="shared" si="6"/>
        <v>MGMT-GB.2363</v>
      </c>
      <c r="B214" s="11" t="s">
        <v>273</v>
      </c>
      <c r="C214" s="11"/>
      <c r="D214" s="13" t="s">
        <v>132</v>
      </c>
      <c r="E214">
        <f t="shared" si="7"/>
        <v>13</v>
      </c>
    </row>
    <row r="215" spans="1:5" x14ac:dyDescent="0.25">
      <c r="A215" s="11" t="str">
        <f t="shared" si="6"/>
        <v>MGMT-GB.3321</v>
      </c>
      <c r="B215" s="11" t="s">
        <v>273</v>
      </c>
      <c r="C215" s="11"/>
      <c r="D215" s="13" t="s">
        <v>133</v>
      </c>
      <c r="E215">
        <f t="shared" si="7"/>
        <v>13</v>
      </c>
    </row>
    <row r="216" spans="1:5" x14ac:dyDescent="0.25">
      <c r="A216" s="11" t="str">
        <f t="shared" si="6"/>
        <v>MGMT-GB.3366</v>
      </c>
      <c r="B216" s="11" t="s">
        <v>273</v>
      </c>
      <c r="C216" s="11"/>
      <c r="D216" s="13" t="s">
        <v>134</v>
      </c>
      <c r="E216">
        <f t="shared" si="7"/>
        <v>13</v>
      </c>
    </row>
    <row r="217" spans="1:5" x14ac:dyDescent="0.25">
      <c r="A217" s="11" t="str">
        <f t="shared" si="6"/>
        <v>DBIN-GB.3111</v>
      </c>
      <c r="B217" s="11" t="s">
        <v>639</v>
      </c>
      <c r="C217" s="11"/>
      <c r="D217" s="12" t="s">
        <v>118</v>
      </c>
      <c r="E217">
        <f t="shared" si="7"/>
        <v>13</v>
      </c>
    </row>
    <row r="218" spans="1:5" x14ac:dyDescent="0.25">
      <c r="A218" s="11" t="str">
        <f t="shared" si="6"/>
        <v>MKTG-GB.2126</v>
      </c>
      <c r="B218" s="11" t="s">
        <v>639</v>
      </c>
      <c r="C218" s="11"/>
      <c r="D218" s="13" t="s">
        <v>135</v>
      </c>
      <c r="E218">
        <f t="shared" si="7"/>
        <v>13</v>
      </c>
    </row>
    <row r="219" spans="1:5" x14ac:dyDescent="0.25">
      <c r="A219" s="11" t="str">
        <f t="shared" si="6"/>
        <v>MKTG-GB.2128</v>
      </c>
      <c r="B219" s="11" t="s">
        <v>639</v>
      </c>
      <c r="C219" s="11"/>
      <c r="D219" s="13" t="s">
        <v>136</v>
      </c>
      <c r="E219">
        <f t="shared" si="7"/>
        <v>13</v>
      </c>
    </row>
    <row r="220" spans="1:5" x14ac:dyDescent="0.25">
      <c r="A220" s="11" t="str">
        <f t="shared" si="6"/>
        <v>MKTG-GB.2129</v>
      </c>
      <c r="B220" s="11" t="s">
        <v>639</v>
      </c>
      <c r="C220" s="11"/>
      <c r="D220" s="13" t="s">
        <v>137</v>
      </c>
      <c r="E220">
        <f t="shared" si="7"/>
        <v>13</v>
      </c>
    </row>
    <row r="221" spans="1:5" x14ac:dyDescent="0.25">
      <c r="A221" s="11" t="str">
        <f t="shared" si="6"/>
        <v>MKTG-GB.2181</v>
      </c>
      <c r="B221" s="11" t="s">
        <v>639</v>
      </c>
      <c r="C221" s="11"/>
      <c r="D221" s="13" t="s">
        <v>138</v>
      </c>
      <c r="E221">
        <f t="shared" si="7"/>
        <v>13</v>
      </c>
    </row>
    <row r="222" spans="1:5" x14ac:dyDescent="0.25">
      <c r="A222" s="11" t="str">
        <f t="shared" si="6"/>
        <v>MKTG-GB.2371</v>
      </c>
      <c r="B222" s="11" t="s">
        <v>639</v>
      </c>
      <c r="C222" s="11"/>
      <c r="D222" s="13" t="s">
        <v>184</v>
      </c>
      <c r="E222">
        <f t="shared" si="7"/>
        <v>13</v>
      </c>
    </row>
    <row r="223" spans="1:5" x14ac:dyDescent="0.25">
      <c r="A223" s="11" t="str">
        <f t="shared" si="6"/>
        <v>MKTG-GB.2375</v>
      </c>
      <c r="B223" s="11" t="s">
        <v>639</v>
      </c>
      <c r="C223" s="11"/>
      <c r="D223" s="13" t="s">
        <v>139</v>
      </c>
      <c r="E223">
        <f t="shared" si="7"/>
        <v>13</v>
      </c>
    </row>
    <row r="224" spans="1:5" x14ac:dyDescent="0.25">
      <c r="A224" s="11" t="str">
        <f t="shared" si="6"/>
        <v>MKTG-GB.3117</v>
      </c>
      <c r="B224" s="11" t="s">
        <v>639</v>
      </c>
      <c r="C224" s="11"/>
      <c r="D224" s="13" t="s">
        <v>140</v>
      </c>
      <c r="E224">
        <f t="shared" si="7"/>
        <v>13</v>
      </c>
    </row>
    <row r="225" spans="1:5" x14ac:dyDescent="0.25">
      <c r="A225" s="11" t="str">
        <f t="shared" si="6"/>
        <v>OPMG-GB.2306</v>
      </c>
      <c r="B225" s="11" t="s">
        <v>639</v>
      </c>
      <c r="C225" s="11"/>
      <c r="D225" s="13" t="s">
        <v>141</v>
      </c>
      <c r="E225">
        <f t="shared" si="7"/>
        <v>13</v>
      </c>
    </row>
    <row r="226" spans="1:5" x14ac:dyDescent="0.25">
      <c r="A226" s="11" t="str">
        <f t="shared" si="6"/>
        <v>INFO-GB.2318</v>
      </c>
      <c r="B226" s="11" t="s">
        <v>274</v>
      </c>
      <c r="C226" s="11"/>
      <c r="D226" s="12" t="s">
        <v>230</v>
      </c>
      <c r="E226">
        <f t="shared" si="7"/>
        <v>13</v>
      </c>
    </row>
    <row r="227" spans="1:5" x14ac:dyDescent="0.25">
      <c r="A227" s="11" t="str">
        <f t="shared" si="6"/>
        <v>INTA-GB.3150</v>
      </c>
      <c r="B227" s="11" t="s">
        <v>274</v>
      </c>
      <c r="C227" s="11"/>
      <c r="D227" s="13" t="s">
        <v>229</v>
      </c>
      <c r="E227">
        <f t="shared" si="7"/>
        <v>13</v>
      </c>
    </row>
    <row r="228" spans="1:5" x14ac:dyDescent="0.25">
      <c r="A228" s="11" t="str">
        <f t="shared" si="6"/>
        <v>MGMT-GB.2128</v>
      </c>
      <c r="B228" s="11" t="s">
        <v>274</v>
      </c>
      <c r="C228" s="11"/>
      <c r="D228" s="13" t="s">
        <v>176</v>
      </c>
      <c r="E228">
        <f t="shared" si="7"/>
        <v>13</v>
      </c>
    </row>
    <row r="229" spans="1:5" x14ac:dyDescent="0.25">
      <c r="A229" s="11" t="str">
        <f t="shared" si="6"/>
        <v>MGMT-GB.2159</v>
      </c>
      <c r="B229" s="11" t="s">
        <v>274</v>
      </c>
      <c r="C229" s="11"/>
      <c r="D229" s="13" t="s">
        <v>128</v>
      </c>
      <c r="E229">
        <f t="shared" si="7"/>
        <v>13</v>
      </c>
    </row>
    <row r="230" spans="1:5" x14ac:dyDescent="0.25">
      <c r="A230" s="11" t="str">
        <f t="shared" si="6"/>
        <v>MGMT-GB.2160</v>
      </c>
      <c r="B230" s="11" t="s">
        <v>274</v>
      </c>
      <c r="C230" s="11"/>
      <c r="D230" s="13" t="s">
        <v>125</v>
      </c>
      <c r="E230">
        <f t="shared" si="7"/>
        <v>13</v>
      </c>
    </row>
    <row r="231" spans="1:5" x14ac:dyDescent="0.25">
      <c r="A231" s="11" t="str">
        <f t="shared" si="6"/>
        <v>MGMT-GB.2300</v>
      </c>
      <c r="B231" s="11" t="s">
        <v>274</v>
      </c>
      <c r="C231" s="11"/>
      <c r="D231" s="13" t="s">
        <v>129</v>
      </c>
      <c r="E231">
        <f t="shared" si="7"/>
        <v>13</v>
      </c>
    </row>
    <row r="232" spans="1:5" x14ac:dyDescent="0.25">
      <c r="A232" s="11" t="str">
        <f t="shared" si="6"/>
        <v>MGMT-GB.2312</v>
      </c>
      <c r="B232" s="11" t="s">
        <v>274</v>
      </c>
      <c r="C232" s="11"/>
      <c r="D232" s="13" t="s">
        <v>142</v>
      </c>
      <c r="E232">
        <f t="shared" si="7"/>
        <v>13</v>
      </c>
    </row>
    <row r="233" spans="1:5" x14ac:dyDescent="0.25">
      <c r="A233" s="11" t="str">
        <f t="shared" si="6"/>
        <v>MGMT-GB.2327</v>
      </c>
      <c r="B233" s="11" t="s">
        <v>274</v>
      </c>
      <c r="C233" s="11"/>
      <c r="D233" s="13" t="s">
        <v>177</v>
      </c>
      <c r="E233">
        <f t="shared" si="7"/>
        <v>13</v>
      </c>
    </row>
    <row r="234" spans="1:5" x14ac:dyDescent="0.25">
      <c r="A234" s="11" t="str">
        <f t="shared" si="6"/>
        <v>MGMT-GB.2328</v>
      </c>
      <c r="B234" s="11" t="s">
        <v>274</v>
      </c>
      <c r="C234" s="11"/>
      <c r="D234" s="13" t="s">
        <v>178</v>
      </c>
      <c r="E234">
        <f t="shared" si="7"/>
        <v>13</v>
      </c>
    </row>
    <row r="235" spans="1:5" x14ac:dyDescent="0.25">
      <c r="A235" s="11" t="str">
        <f t="shared" si="6"/>
        <v>MGMT-GB.2351</v>
      </c>
      <c r="B235" s="11" t="s">
        <v>274</v>
      </c>
      <c r="C235" s="11"/>
      <c r="D235" s="13" t="s">
        <v>130</v>
      </c>
      <c r="E235">
        <f t="shared" si="7"/>
        <v>13</v>
      </c>
    </row>
    <row r="236" spans="1:5" x14ac:dyDescent="0.25">
      <c r="A236" s="11" t="str">
        <f t="shared" si="6"/>
        <v>MGMT-GB.2353</v>
      </c>
      <c r="B236" s="11" t="s">
        <v>274</v>
      </c>
      <c r="C236" s="11"/>
      <c r="D236" s="13" t="s">
        <v>131</v>
      </c>
      <c r="E236">
        <f t="shared" si="7"/>
        <v>13</v>
      </c>
    </row>
    <row r="237" spans="1:5" x14ac:dyDescent="0.25">
      <c r="A237" s="11" t="str">
        <f t="shared" si="6"/>
        <v>MGMT-GB.2363</v>
      </c>
      <c r="B237" s="11" t="s">
        <v>274</v>
      </c>
      <c r="C237" s="11"/>
      <c r="D237" s="13" t="s">
        <v>132</v>
      </c>
      <c r="E237">
        <f t="shared" si="7"/>
        <v>13</v>
      </c>
    </row>
    <row r="238" spans="1:5" x14ac:dyDescent="0.25">
      <c r="A238" s="11" t="str">
        <f t="shared" si="6"/>
        <v>MGMT-GB.2370</v>
      </c>
      <c r="B238" s="11" t="s">
        <v>274</v>
      </c>
      <c r="C238" s="11"/>
      <c r="D238" s="13" t="s">
        <v>143</v>
      </c>
      <c r="E238">
        <f t="shared" si="7"/>
        <v>13</v>
      </c>
    </row>
    <row r="239" spans="1:5" x14ac:dyDescent="0.25">
      <c r="A239" s="11" t="str">
        <f t="shared" si="6"/>
        <v>MGMT-GB.3318</v>
      </c>
      <c r="B239" s="11" t="s">
        <v>274</v>
      </c>
      <c r="C239" s="11"/>
      <c r="D239" s="13" t="s">
        <v>126</v>
      </c>
      <c r="E239">
        <f t="shared" si="7"/>
        <v>13</v>
      </c>
    </row>
    <row r="240" spans="1:5" x14ac:dyDescent="0.25">
      <c r="A240" s="11" t="str">
        <f t="shared" si="6"/>
        <v>MGMT-GB.3319</v>
      </c>
      <c r="B240" s="11" t="s">
        <v>274</v>
      </c>
      <c r="C240" s="11"/>
      <c r="D240" s="13" t="s">
        <v>144</v>
      </c>
      <c r="E240">
        <f t="shared" si="7"/>
        <v>13</v>
      </c>
    </row>
    <row r="241" spans="1:5" x14ac:dyDescent="0.25">
      <c r="A241" s="11" t="str">
        <f t="shared" si="6"/>
        <v>MGMT-GB.3321</v>
      </c>
      <c r="B241" s="11" t="s">
        <v>274</v>
      </c>
      <c r="C241" s="11"/>
      <c r="D241" s="13" t="s">
        <v>133</v>
      </c>
      <c r="E241">
        <f t="shared" si="7"/>
        <v>13</v>
      </c>
    </row>
    <row r="242" spans="1:5" x14ac:dyDescent="0.25">
      <c r="A242" s="11" t="str">
        <f t="shared" si="6"/>
        <v>MGMT-GB.3323</v>
      </c>
      <c r="B242" s="11" t="s">
        <v>274</v>
      </c>
      <c r="C242" s="11"/>
      <c r="D242" s="13" t="s">
        <v>167</v>
      </c>
      <c r="E242">
        <f t="shared" si="7"/>
        <v>13</v>
      </c>
    </row>
    <row r="243" spans="1:5" x14ac:dyDescent="0.25">
      <c r="A243" s="11" t="str">
        <f t="shared" si="6"/>
        <v>MGMT-GB.3328</v>
      </c>
      <c r="B243" s="11" t="s">
        <v>274</v>
      </c>
      <c r="C243" s="11"/>
      <c r="D243" s="13" t="s">
        <v>145</v>
      </c>
      <c r="E243">
        <f t="shared" si="7"/>
        <v>13</v>
      </c>
    </row>
    <row r="244" spans="1:5" x14ac:dyDescent="0.25">
      <c r="A244" s="11" t="str">
        <f t="shared" si="6"/>
        <v>MGMT-GB.3333</v>
      </c>
      <c r="B244" s="11" t="s">
        <v>274</v>
      </c>
      <c r="C244" s="11"/>
      <c r="D244" s="13" t="s">
        <v>179</v>
      </c>
      <c r="E244">
        <f t="shared" si="7"/>
        <v>13</v>
      </c>
    </row>
    <row r="245" spans="1:5" x14ac:dyDescent="0.25">
      <c r="A245" s="11" t="str">
        <f t="shared" si="6"/>
        <v>MGMT-GB.3335</v>
      </c>
      <c r="B245" s="11" t="s">
        <v>274</v>
      </c>
      <c r="C245" s="11"/>
      <c r="D245" s="13" t="s">
        <v>180</v>
      </c>
      <c r="E245">
        <f t="shared" si="7"/>
        <v>13</v>
      </c>
    </row>
    <row r="246" spans="1:5" x14ac:dyDescent="0.25">
      <c r="A246" s="11" t="str">
        <f t="shared" si="6"/>
        <v>MGMT-GB.3336</v>
      </c>
      <c r="B246" s="11" t="s">
        <v>274</v>
      </c>
      <c r="C246" s="11"/>
      <c r="D246" s="13" t="s">
        <v>181</v>
      </c>
      <c r="E246">
        <f t="shared" si="7"/>
        <v>13</v>
      </c>
    </row>
    <row r="247" spans="1:5" x14ac:dyDescent="0.25">
      <c r="A247" s="11" t="str">
        <f t="shared" si="6"/>
        <v>MGMT-GB.3337</v>
      </c>
      <c r="B247" s="11" t="s">
        <v>274</v>
      </c>
      <c r="C247" s="11"/>
      <c r="D247" s="13" t="s">
        <v>182</v>
      </c>
      <c r="E247">
        <f t="shared" si="7"/>
        <v>13</v>
      </c>
    </row>
    <row r="248" spans="1:5" x14ac:dyDescent="0.25">
      <c r="A248" s="11" t="str">
        <f t="shared" si="6"/>
        <v>MGMT-GB.3366</v>
      </c>
      <c r="B248" s="11" t="s">
        <v>274</v>
      </c>
      <c r="C248" s="11"/>
      <c r="D248" s="13" t="s">
        <v>134</v>
      </c>
      <c r="E248">
        <f t="shared" si="7"/>
        <v>13</v>
      </c>
    </row>
    <row r="249" spans="1:5" x14ac:dyDescent="0.25">
      <c r="A249" s="11" t="str">
        <f t="shared" si="6"/>
        <v>MGMT-GB.3387</v>
      </c>
      <c r="B249" s="11" t="s">
        <v>274</v>
      </c>
      <c r="C249" s="11"/>
      <c r="D249" s="13" t="s">
        <v>146</v>
      </c>
      <c r="E249">
        <f t="shared" si="7"/>
        <v>13</v>
      </c>
    </row>
    <row r="250" spans="1:5" x14ac:dyDescent="0.25">
      <c r="A250" s="11" t="str">
        <f t="shared" si="6"/>
        <v>INFO-GB.2318</v>
      </c>
      <c r="B250" s="11" t="s">
        <v>275</v>
      </c>
      <c r="C250" s="11"/>
      <c r="D250" s="12" t="s">
        <v>230</v>
      </c>
      <c r="E250">
        <f t="shared" si="7"/>
        <v>13</v>
      </c>
    </row>
    <row r="251" spans="1:5" x14ac:dyDescent="0.25">
      <c r="A251" s="11" t="str">
        <f t="shared" si="6"/>
        <v>INFO-GB.3322</v>
      </c>
      <c r="B251" s="11" t="s">
        <v>275</v>
      </c>
      <c r="C251" s="11"/>
      <c r="D251" s="13" t="s">
        <v>231</v>
      </c>
      <c r="E251">
        <f t="shared" si="7"/>
        <v>13</v>
      </c>
    </row>
    <row r="252" spans="1:5" x14ac:dyDescent="0.25">
      <c r="A252" s="11" t="str">
        <f t="shared" si="6"/>
        <v>INFO-GB.3336</v>
      </c>
      <c r="B252" s="11" t="s">
        <v>275</v>
      </c>
      <c r="C252" s="11"/>
      <c r="D252" s="13" t="s">
        <v>205</v>
      </c>
      <c r="E252">
        <f t="shared" si="7"/>
        <v>13</v>
      </c>
    </row>
    <row r="253" spans="1:5" x14ac:dyDescent="0.25">
      <c r="A253" s="11" t="str">
        <f t="shared" si="6"/>
        <v>INFO-GB.3355</v>
      </c>
      <c r="B253" s="11" t="s">
        <v>275</v>
      </c>
      <c r="C253" s="11"/>
      <c r="D253" s="13" t="s">
        <v>123</v>
      </c>
      <c r="E253">
        <f t="shared" si="7"/>
        <v>13</v>
      </c>
    </row>
    <row r="254" spans="1:5" x14ac:dyDescent="0.25">
      <c r="A254" s="11" t="str">
        <f t="shared" si="6"/>
        <v>OPMG-GB.2306</v>
      </c>
      <c r="B254" s="11" t="s">
        <v>275</v>
      </c>
      <c r="C254" s="11"/>
      <c r="D254" s="13" t="s">
        <v>141</v>
      </c>
      <c r="E254">
        <f t="shared" si="7"/>
        <v>13</v>
      </c>
    </row>
    <row r="255" spans="1:5" x14ac:dyDescent="0.25">
      <c r="A255" s="11" t="str">
        <f t="shared" si="6"/>
        <v>OPMG-GB.2312</v>
      </c>
      <c r="B255" s="11" t="s">
        <v>275</v>
      </c>
      <c r="C255" s="11"/>
      <c r="D255" s="13" t="s">
        <v>147</v>
      </c>
      <c r="E255">
        <f t="shared" si="7"/>
        <v>13</v>
      </c>
    </row>
    <row r="256" spans="1:5" x14ac:dyDescent="0.25">
      <c r="A256" s="11" t="str">
        <f t="shared" si="6"/>
        <v>OPMG-GB.2350</v>
      </c>
      <c r="B256" s="11" t="s">
        <v>275</v>
      </c>
      <c r="C256" s="11"/>
      <c r="D256" s="13" t="s">
        <v>207</v>
      </c>
      <c r="E256">
        <f t="shared" si="7"/>
        <v>13</v>
      </c>
    </row>
    <row r="257" spans="1:5" x14ac:dyDescent="0.25">
      <c r="A257" s="11" t="str">
        <f t="shared" si="6"/>
        <v>OPMG-GB.2351</v>
      </c>
      <c r="B257" s="11" t="s">
        <v>275</v>
      </c>
      <c r="C257" s="11"/>
      <c r="D257" s="13" t="s">
        <v>208</v>
      </c>
      <c r="E257">
        <f t="shared" si="7"/>
        <v>13</v>
      </c>
    </row>
    <row r="258" spans="1:5" x14ac:dyDescent="0.25">
      <c r="A258" s="11" t="str">
        <f t="shared" si="6"/>
        <v>OPMG-GB.2360</v>
      </c>
      <c r="B258" s="11" t="s">
        <v>275</v>
      </c>
      <c r="C258" s="11"/>
      <c r="D258" s="13" t="s">
        <v>116</v>
      </c>
      <c r="E258">
        <f t="shared" si="7"/>
        <v>13</v>
      </c>
    </row>
    <row r="259" spans="1:5" x14ac:dyDescent="0.25">
      <c r="A259" s="11" t="str">
        <f t="shared" ref="A259:A322" si="8">IF(ISERROR(LEFT(D259,E259-1)),"",LEFT(D259,E259-1))</f>
        <v>INFO-GB.3336</v>
      </c>
      <c r="B259" s="11" t="s">
        <v>276</v>
      </c>
      <c r="C259" s="11"/>
      <c r="D259" s="12" t="s">
        <v>205</v>
      </c>
      <c r="E259">
        <f t="shared" ref="E259:E322" si="9">IF(ISERROR(FIND(" ",D259)),"",FIND(" ",D259))</f>
        <v>13</v>
      </c>
    </row>
    <row r="260" spans="1:5" x14ac:dyDescent="0.25">
      <c r="A260" s="11" t="str">
        <f t="shared" si="8"/>
        <v>INTA-GB.3340</v>
      </c>
      <c r="B260" s="11" t="s">
        <v>276</v>
      </c>
      <c r="C260" s="11"/>
      <c r="D260" s="13" t="s">
        <v>233</v>
      </c>
      <c r="E260">
        <f t="shared" si="9"/>
        <v>13</v>
      </c>
    </row>
    <row r="261" spans="1:5" x14ac:dyDescent="0.25">
      <c r="A261" s="11" t="str">
        <f t="shared" si="8"/>
        <v>MKTG-GB.2114</v>
      </c>
      <c r="B261" s="11" t="s">
        <v>276</v>
      </c>
      <c r="C261" s="11"/>
      <c r="D261" s="13" t="s">
        <v>169</v>
      </c>
      <c r="E261">
        <f t="shared" si="9"/>
        <v>13</v>
      </c>
    </row>
    <row r="262" spans="1:5" x14ac:dyDescent="0.25">
      <c r="A262" s="11" t="str">
        <f t="shared" si="8"/>
        <v>MKTG-GB.2115</v>
      </c>
      <c r="B262" s="11" t="s">
        <v>276</v>
      </c>
      <c r="C262" s="11"/>
      <c r="D262" s="13" t="s">
        <v>148</v>
      </c>
      <c r="E262">
        <f t="shared" si="9"/>
        <v>13</v>
      </c>
    </row>
    <row r="263" spans="1:5" x14ac:dyDescent="0.25">
      <c r="A263" s="11" t="str">
        <f t="shared" si="8"/>
        <v>MKTG-GB.2116</v>
      </c>
      <c r="B263" s="11" t="s">
        <v>276</v>
      </c>
      <c r="C263" s="11"/>
      <c r="D263" s="13" t="s">
        <v>170</v>
      </c>
      <c r="E263">
        <f t="shared" si="9"/>
        <v>13</v>
      </c>
    </row>
    <row r="264" spans="1:5" x14ac:dyDescent="0.25">
      <c r="A264" s="11" t="str">
        <f t="shared" si="8"/>
        <v>MKTG-GB.2118</v>
      </c>
      <c r="B264" s="11" t="s">
        <v>276</v>
      </c>
      <c r="C264" s="11"/>
      <c r="D264" s="13" t="s">
        <v>171</v>
      </c>
      <c r="E264">
        <f t="shared" si="9"/>
        <v>13</v>
      </c>
    </row>
    <row r="265" spans="1:5" x14ac:dyDescent="0.25">
      <c r="A265" s="11" t="str">
        <f t="shared" si="8"/>
        <v>MKTG-GB.2119</v>
      </c>
      <c r="B265" s="11" t="s">
        <v>276</v>
      </c>
      <c r="C265" s="11"/>
      <c r="D265" s="13" t="s">
        <v>172</v>
      </c>
      <c r="E265">
        <f t="shared" si="9"/>
        <v>13</v>
      </c>
    </row>
    <row r="266" spans="1:5" x14ac:dyDescent="0.25">
      <c r="A266" s="11" t="str">
        <f t="shared" si="8"/>
        <v>MKTG-GB.2120</v>
      </c>
      <c r="B266" s="11" t="s">
        <v>276</v>
      </c>
      <c r="C266" s="11"/>
      <c r="D266" s="13" t="s">
        <v>173</v>
      </c>
      <c r="E266">
        <f t="shared" si="9"/>
        <v>13</v>
      </c>
    </row>
    <row r="267" spans="1:5" x14ac:dyDescent="0.25">
      <c r="A267" s="11" t="str">
        <f t="shared" si="8"/>
        <v>MKTG-GB.2121</v>
      </c>
      <c r="B267" s="11" t="s">
        <v>276</v>
      </c>
      <c r="C267" s="11"/>
      <c r="D267" s="13" t="s">
        <v>149</v>
      </c>
      <c r="E267">
        <f t="shared" si="9"/>
        <v>13</v>
      </c>
    </row>
    <row r="268" spans="1:5" x14ac:dyDescent="0.25">
      <c r="A268" s="11" t="str">
        <f t="shared" si="8"/>
        <v>MKTG-GB.2126</v>
      </c>
      <c r="B268" s="11" t="s">
        <v>276</v>
      </c>
      <c r="C268" s="11"/>
      <c r="D268" s="13" t="s">
        <v>135</v>
      </c>
      <c r="E268">
        <f t="shared" si="9"/>
        <v>13</v>
      </c>
    </row>
    <row r="269" spans="1:5" x14ac:dyDescent="0.25">
      <c r="A269" s="11" t="str">
        <f t="shared" si="8"/>
        <v>MKTG-GB.2127</v>
      </c>
      <c r="B269" s="11" t="s">
        <v>276</v>
      </c>
      <c r="C269" s="11"/>
      <c r="D269" s="13" t="s">
        <v>150</v>
      </c>
      <c r="E269">
        <f t="shared" si="9"/>
        <v>13</v>
      </c>
    </row>
    <row r="270" spans="1:5" x14ac:dyDescent="0.25">
      <c r="A270" s="11" t="str">
        <f t="shared" si="8"/>
        <v>MKTG-GB.2128</v>
      </c>
      <c r="B270" s="11" t="s">
        <v>276</v>
      </c>
      <c r="C270" s="11"/>
      <c r="D270" s="13" t="s">
        <v>136</v>
      </c>
      <c r="E270">
        <f t="shared" si="9"/>
        <v>13</v>
      </c>
    </row>
    <row r="271" spans="1:5" x14ac:dyDescent="0.25">
      <c r="A271" s="11" t="str">
        <f t="shared" si="8"/>
        <v>MKTG-GB.2129</v>
      </c>
      <c r="B271" s="11" t="s">
        <v>276</v>
      </c>
      <c r="C271" s="11"/>
      <c r="D271" s="13" t="s">
        <v>137</v>
      </c>
      <c r="E271">
        <f t="shared" si="9"/>
        <v>13</v>
      </c>
    </row>
    <row r="272" spans="1:5" x14ac:dyDescent="0.25">
      <c r="A272" s="11" t="str">
        <f t="shared" si="8"/>
        <v>MKTG-GB.2147</v>
      </c>
      <c r="B272" s="11" t="s">
        <v>276</v>
      </c>
      <c r="C272" s="11"/>
      <c r="D272" s="13" t="s">
        <v>151</v>
      </c>
      <c r="E272">
        <f t="shared" si="9"/>
        <v>13</v>
      </c>
    </row>
    <row r="273" spans="1:5" x14ac:dyDescent="0.25">
      <c r="A273" s="11" t="str">
        <f t="shared" si="8"/>
        <v>MKTG-GB.2152</v>
      </c>
      <c r="B273" s="11" t="s">
        <v>276</v>
      </c>
      <c r="C273" s="11"/>
      <c r="D273" s="13" t="s">
        <v>152</v>
      </c>
      <c r="E273">
        <f t="shared" si="9"/>
        <v>13</v>
      </c>
    </row>
    <row r="274" spans="1:5" x14ac:dyDescent="0.25">
      <c r="A274" s="11" t="str">
        <f t="shared" si="8"/>
        <v>MKTG-GB.2173</v>
      </c>
      <c r="B274" s="11" t="s">
        <v>276</v>
      </c>
      <c r="C274" s="11"/>
      <c r="D274" s="13" t="s">
        <v>234</v>
      </c>
      <c r="E274">
        <f t="shared" si="9"/>
        <v>13</v>
      </c>
    </row>
    <row r="275" spans="1:5" x14ac:dyDescent="0.25">
      <c r="A275" s="11" t="str">
        <f t="shared" si="8"/>
        <v>MKTG-GB.2180</v>
      </c>
      <c r="B275" s="11" t="s">
        <v>276</v>
      </c>
      <c r="C275" s="11"/>
      <c r="D275" s="13" t="s">
        <v>153</v>
      </c>
      <c r="E275">
        <f t="shared" si="9"/>
        <v>13</v>
      </c>
    </row>
    <row r="276" spans="1:5" x14ac:dyDescent="0.25">
      <c r="A276" s="11" t="str">
        <f t="shared" si="8"/>
        <v>MKTG-GB.2181</v>
      </c>
      <c r="B276" s="11" t="s">
        <v>276</v>
      </c>
      <c r="C276" s="11"/>
      <c r="D276" s="13" t="s">
        <v>138</v>
      </c>
      <c r="E276">
        <f t="shared" si="9"/>
        <v>13</v>
      </c>
    </row>
    <row r="277" spans="1:5" x14ac:dyDescent="0.25">
      <c r="A277" s="11" t="str">
        <f t="shared" si="8"/>
        <v>MKTG-GB.2313</v>
      </c>
      <c r="B277" s="11" t="s">
        <v>276</v>
      </c>
      <c r="C277" s="11"/>
      <c r="D277" s="13" t="s">
        <v>174</v>
      </c>
      <c r="E277">
        <f t="shared" si="9"/>
        <v>13</v>
      </c>
    </row>
    <row r="278" spans="1:5" x14ac:dyDescent="0.25">
      <c r="A278" s="11" t="str">
        <f t="shared" si="8"/>
        <v>MKTG-GB.2335</v>
      </c>
      <c r="B278" s="11" t="s">
        <v>276</v>
      </c>
      <c r="C278" s="11"/>
      <c r="D278" s="13" t="s">
        <v>154</v>
      </c>
      <c r="E278">
        <f t="shared" si="9"/>
        <v>13</v>
      </c>
    </row>
    <row r="279" spans="1:5" x14ac:dyDescent="0.25">
      <c r="A279" s="11" t="str">
        <f t="shared" si="8"/>
        <v>MKTG-GB.2350</v>
      </c>
      <c r="B279" s="11" t="s">
        <v>276</v>
      </c>
      <c r="C279" s="11"/>
      <c r="D279" s="13" t="s">
        <v>155</v>
      </c>
      <c r="E279">
        <f t="shared" si="9"/>
        <v>13</v>
      </c>
    </row>
    <row r="280" spans="1:5" x14ac:dyDescent="0.25">
      <c r="A280" s="11" t="str">
        <f t="shared" si="8"/>
        <v>MKTG-GB.2351</v>
      </c>
      <c r="B280" s="11" t="s">
        <v>276</v>
      </c>
      <c r="C280" s="11"/>
      <c r="D280" s="13" t="s">
        <v>156</v>
      </c>
      <c r="E280">
        <f t="shared" si="9"/>
        <v>13</v>
      </c>
    </row>
    <row r="281" spans="1:5" x14ac:dyDescent="0.25">
      <c r="A281" s="11" t="str">
        <f t="shared" si="8"/>
        <v>MKTG-GB.2353</v>
      </c>
      <c r="B281" s="11" t="s">
        <v>276</v>
      </c>
      <c r="C281" s="11"/>
      <c r="D281" s="13" t="s">
        <v>157</v>
      </c>
      <c r="E281">
        <f t="shared" si="9"/>
        <v>13</v>
      </c>
    </row>
    <row r="282" spans="1:5" x14ac:dyDescent="0.25">
      <c r="A282" s="11" t="str">
        <f t="shared" si="8"/>
        <v>MKTG-GB.2361</v>
      </c>
      <c r="B282" s="11" t="s">
        <v>276</v>
      </c>
      <c r="C282" s="11"/>
      <c r="D282" s="13" t="s">
        <v>31</v>
      </c>
      <c r="E282">
        <f t="shared" si="9"/>
        <v>13</v>
      </c>
    </row>
    <row r="283" spans="1:5" x14ac:dyDescent="0.25">
      <c r="A283" s="11" t="str">
        <f t="shared" si="8"/>
        <v>MKTG-GB.2365</v>
      </c>
      <c r="B283" s="11" t="s">
        <v>276</v>
      </c>
      <c r="C283" s="11"/>
      <c r="D283" s="13" t="s">
        <v>235</v>
      </c>
      <c r="E283">
        <f t="shared" si="9"/>
        <v>13</v>
      </c>
    </row>
    <row r="284" spans="1:5" x14ac:dyDescent="0.25">
      <c r="A284" s="11" t="str">
        <f t="shared" si="8"/>
        <v>MKTG-GB.2370</v>
      </c>
      <c r="B284" s="11" t="s">
        <v>276</v>
      </c>
      <c r="C284" s="11"/>
      <c r="D284" s="13" t="s">
        <v>183</v>
      </c>
      <c r="E284">
        <f t="shared" si="9"/>
        <v>13</v>
      </c>
    </row>
    <row r="285" spans="1:5" x14ac:dyDescent="0.25">
      <c r="A285" s="11" t="str">
        <f t="shared" si="8"/>
        <v>MKTG-GB.2371</v>
      </c>
      <c r="B285" s="11" t="s">
        <v>276</v>
      </c>
      <c r="C285" s="11"/>
      <c r="D285" s="13" t="s">
        <v>184</v>
      </c>
      <c r="E285">
        <f t="shared" si="9"/>
        <v>13</v>
      </c>
    </row>
    <row r="286" spans="1:5" x14ac:dyDescent="0.25">
      <c r="A286" s="11" t="str">
        <f t="shared" si="8"/>
        <v>MKTG-GB.2375</v>
      </c>
      <c r="B286" s="11" t="s">
        <v>276</v>
      </c>
      <c r="C286" s="11"/>
      <c r="D286" s="13" t="s">
        <v>139</v>
      </c>
      <c r="E286">
        <f t="shared" si="9"/>
        <v>13</v>
      </c>
    </row>
    <row r="287" spans="1:5" x14ac:dyDescent="0.25">
      <c r="A287" s="11" t="str">
        <f t="shared" si="8"/>
        <v>MKTG-GB.3101</v>
      </c>
      <c r="B287" s="11" t="s">
        <v>276</v>
      </c>
      <c r="C287" s="11"/>
      <c r="D287" s="13" t="s">
        <v>32</v>
      </c>
      <c r="E287">
        <f t="shared" si="9"/>
        <v>13</v>
      </c>
    </row>
    <row r="288" spans="1:5" x14ac:dyDescent="0.25">
      <c r="A288" s="11" t="str">
        <f t="shared" si="8"/>
        <v>MKTG-GB.3117</v>
      </c>
      <c r="B288" s="11" t="s">
        <v>276</v>
      </c>
      <c r="C288" s="11"/>
      <c r="D288" s="13" t="s">
        <v>140</v>
      </c>
      <c r="E288">
        <f t="shared" si="9"/>
        <v>13</v>
      </c>
    </row>
    <row r="289" spans="1:5" x14ac:dyDescent="0.25">
      <c r="A289" s="11" t="str">
        <f t="shared" si="8"/>
        <v>OPMG-GB.2306</v>
      </c>
      <c r="B289" s="11" t="s">
        <v>276</v>
      </c>
      <c r="C289" s="11"/>
      <c r="D289" s="13" t="s">
        <v>141</v>
      </c>
      <c r="E289">
        <f t="shared" si="9"/>
        <v>13</v>
      </c>
    </row>
    <row r="290" spans="1:5" x14ac:dyDescent="0.25">
      <c r="A290" s="11" t="str">
        <f t="shared" si="8"/>
        <v>MKTG-GB.2128</v>
      </c>
      <c r="B290" s="11" t="s">
        <v>281</v>
      </c>
      <c r="C290" s="11"/>
      <c r="D290" s="12" t="s">
        <v>136</v>
      </c>
      <c r="E290">
        <f t="shared" si="9"/>
        <v>13</v>
      </c>
    </row>
    <row r="291" spans="1:5" x14ac:dyDescent="0.25">
      <c r="A291" s="11" t="str">
        <f t="shared" si="8"/>
        <v>MKTG-GB.2152</v>
      </c>
      <c r="B291" s="11" t="s">
        <v>281</v>
      </c>
      <c r="C291" s="11"/>
      <c r="D291" s="13" t="s">
        <v>152</v>
      </c>
      <c r="E291">
        <f t="shared" si="9"/>
        <v>13</v>
      </c>
    </row>
    <row r="292" spans="1:5" x14ac:dyDescent="0.25">
      <c r="A292" s="11" t="str">
        <f t="shared" si="8"/>
        <v>MKTG-GB.2180</v>
      </c>
      <c r="B292" s="11" t="s">
        <v>281</v>
      </c>
      <c r="C292" s="11"/>
      <c r="D292" s="13" t="s">
        <v>153</v>
      </c>
      <c r="E292">
        <f t="shared" si="9"/>
        <v>13</v>
      </c>
    </row>
    <row r="293" spans="1:5" x14ac:dyDescent="0.25">
      <c r="A293" s="11" t="str">
        <f t="shared" si="8"/>
        <v>MKTG-GB.2181</v>
      </c>
      <c r="B293" s="11" t="s">
        <v>281</v>
      </c>
      <c r="C293" s="11"/>
      <c r="D293" s="13" t="s">
        <v>138</v>
      </c>
      <c r="E293">
        <f t="shared" si="9"/>
        <v>13</v>
      </c>
    </row>
    <row r="294" spans="1:5" x14ac:dyDescent="0.25">
      <c r="A294" s="11" t="str">
        <f t="shared" si="8"/>
        <v>MKTG-GB.2335</v>
      </c>
      <c r="B294" s="11" t="s">
        <v>281</v>
      </c>
      <c r="C294" s="11"/>
      <c r="D294" s="13" t="s">
        <v>154</v>
      </c>
      <c r="E294">
        <f t="shared" si="9"/>
        <v>13</v>
      </c>
    </row>
    <row r="295" spans="1:5" x14ac:dyDescent="0.25">
      <c r="A295" s="11" t="str">
        <f t="shared" si="8"/>
        <v>MKTG-GB.2353</v>
      </c>
      <c r="B295" s="11" t="s">
        <v>281</v>
      </c>
      <c r="C295" s="11"/>
      <c r="D295" s="13" t="s">
        <v>157</v>
      </c>
      <c r="E295">
        <f t="shared" si="9"/>
        <v>13</v>
      </c>
    </row>
    <row r="296" spans="1:5" x14ac:dyDescent="0.25">
      <c r="A296" s="11" t="str">
        <f t="shared" si="8"/>
        <v>MKTG-GB.2365</v>
      </c>
      <c r="B296" s="11" t="s">
        <v>281</v>
      </c>
      <c r="C296" s="11"/>
      <c r="D296" s="13" t="s">
        <v>235</v>
      </c>
      <c r="E296">
        <f t="shared" si="9"/>
        <v>13</v>
      </c>
    </row>
    <row r="297" spans="1:5" x14ac:dyDescent="0.25">
      <c r="A297" s="11" t="str">
        <f t="shared" si="8"/>
        <v>MKTG-GB.2370</v>
      </c>
      <c r="B297" s="11" t="s">
        <v>281</v>
      </c>
      <c r="C297" s="11"/>
      <c r="D297" s="13" t="s">
        <v>183</v>
      </c>
      <c r="E297">
        <f t="shared" si="9"/>
        <v>13</v>
      </c>
    </row>
    <row r="298" spans="1:5" x14ac:dyDescent="0.25">
      <c r="A298" s="11" t="str">
        <f t="shared" si="8"/>
        <v>MKTG-GB.2371</v>
      </c>
      <c r="B298" s="11" t="s">
        <v>281</v>
      </c>
      <c r="C298" s="11"/>
      <c r="D298" s="13" t="s">
        <v>184</v>
      </c>
      <c r="E298">
        <f t="shared" si="9"/>
        <v>13</v>
      </c>
    </row>
    <row r="299" spans="1:5" x14ac:dyDescent="0.25">
      <c r="A299" s="11" t="str">
        <f t="shared" si="8"/>
        <v>FINC-GB.3105</v>
      </c>
      <c r="B299" s="11" t="s">
        <v>277</v>
      </c>
      <c r="C299" s="11"/>
      <c r="D299" s="12" t="s">
        <v>187</v>
      </c>
      <c r="E299">
        <f t="shared" si="9"/>
        <v>13</v>
      </c>
    </row>
    <row r="300" spans="1:5" x14ac:dyDescent="0.25">
      <c r="A300" s="11" t="str">
        <f t="shared" si="8"/>
        <v>FINC-GB.3149</v>
      </c>
      <c r="B300" s="11" t="s">
        <v>277</v>
      </c>
      <c r="C300" s="11"/>
      <c r="D300" s="13" t="s">
        <v>189</v>
      </c>
      <c r="E300">
        <f t="shared" si="9"/>
        <v>13</v>
      </c>
    </row>
    <row r="301" spans="1:5" x14ac:dyDescent="0.25">
      <c r="A301" s="11" t="str">
        <f t="shared" si="8"/>
        <v>FINC-GB.3321</v>
      </c>
      <c r="B301" s="11" t="s">
        <v>277</v>
      </c>
      <c r="C301" s="11"/>
      <c r="D301" s="13" t="s">
        <v>191</v>
      </c>
      <c r="E301">
        <f t="shared" si="9"/>
        <v>13</v>
      </c>
    </row>
    <row r="302" spans="1:5" x14ac:dyDescent="0.25">
      <c r="A302" s="11" t="str">
        <f t="shared" si="8"/>
        <v>FINC-GB.3333</v>
      </c>
      <c r="B302" s="11" t="s">
        <v>277</v>
      </c>
      <c r="C302" s="11"/>
      <c r="D302" s="13" t="s">
        <v>193</v>
      </c>
      <c r="E302">
        <f t="shared" si="9"/>
        <v>13</v>
      </c>
    </row>
    <row r="303" spans="1:5" x14ac:dyDescent="0.25">
      <c r="A303" s="11" t="str">
        <f t="shared" si="8"/>
        <v>FINC-GB.3335</v>
      </c>
      <c r="B303" s="11" t="s">
        <v>277</v>
      </c>
      <c r="C303" s="11"/>
      <c r="D303" s="13" t="s">
        <v>194</v>
      </c>
      <c r="E303">
        <f t="shared" si="9"/>
        <v>13</v>
      </c>
    </row>
    <row r="304" spans="1:5" x14ac:dyDescent="0.25">
      <c r="A304" s="11" t="str">
        <f t="shared" si="8"/>
        <v>INFO-GB.3350</v>
      </c>
      <c r="B304" s="11" t="s">
        <v>277</v>
      </c>
      <c r="C304" s="11"/>
      <c r="D304" s="13" t="s">
        <v>206</v>
      </c>
      <c r="E304">
        <f t="shared" si="9"/>
        <v>13</v>
      </c>
    </row>
    <row r="305" spans="1:5" x14ac:dyDescent="0.25">
      <c r="A305" s="11" t="str">
        <f t="shared" si="8"/>
        <v>STAT-GB.2302</v>
      </c>
      <c r="B305" s="11" t="s">
        <v>277</v>
      </c>
      <c r="C305" s="11"/>
      <c r="D305" s="13" t="s">
        <v>210</v>
      </c>
      <c r="E305">
        <f t="shared" si="9"/>
        <v>13</v>
      </c>
    </row>
    <row r="306" spans="1:5" x14ac:dyDescent="0.25">
      <c r="A306" s="11" t="str">
        <f t="shared" si="8"/>
        <v>STAT-GB.2309</v>
      </c>
      <c r="B306" s="11" t="s">
        <v>277</v>
      </c>
      <c r="C306" s="11"/>
      <c r="D306" s="13" t="s">
        <v>211</v>
      </c>
      <c r="E306">
        <f t="shared" si="9"/>
        <v>13</v>
      </c>
    </row>
    <row r="307" spans="1:5" x14ac:dyDescent="0.25">
      <c r="A307" s="11" t="str">
        <f t="shared" si="8"/>
        <v>STAT-GB.3127</v>
      </c>
      <c r="B307" s="11" t="s">
        <v>277</v>
      </c>
      <c r="C307" s="11"/>
      <c r="D307" s="13" t="s">
        <v>212</v>
      </c>
      <c r="E307">
        <f t="shared" si="9"/>
        <v>13</v>
      </c>
    </row>
    <row r="308" spans="1:5" x14ac:dyDescent="0.25">
      <c r="A308" s="11" t="str">
        <f t="shared" si="8"/>
        <v>ACCT-GB.3310</v>
      </c>
      <c r="B308" s="11" t="s">
        <v>278</v>
      </c>
      <c r="C308" s="11"/>
      <c r="D308" s="12" t="s">
        <v>33</v>
      </c>
      <c r="E308">
        <f t="shared" si="9"/>
        <v>13</v>
      </c>
    </row>
    <row r="309" spans="1:5" x14ac:dyDescent="0.25">
      <c r="A309" s="11" t="str">
        <f t="shared" si="8"/>
        <v>DBIN-GB.3110</v>
      </c>
      <c r="B309" s="11" t="s">
        <v>278</v>
      </c>
      <c r="C309" s="11"/>
      <c r="D309" s="13" t="s">
        <v>117</v>
      </c>
      <c r="E309">
        <f t="shared" si="9"/>
        <v>13</v>
      </c>
    </row>
    <row r="310" spans="1:5" x14ac:dyDescent="0.25">
      <c r="A310" s="11" t="str">
        <f t="shared" si="8"/>
        <v>ECON-GB.2105</v>
      </c>
      <c r="B310" s="11" t="s">
        <v>278</v>
      </c>
      <c r="C310" s="11"/>
      <c r="D310" s="13" t="s">
        <v>236</v>
      </c>
      <c r="E310">
        <f t="shared" si="9"/>
        <v>13</v>
      </c>
    </row>
    <row r="311" spans="1:5" x14ac:dyDescent="0.25">
      <c r="A311" s="11" t="str">
        <f t="shared" si="8"/>
        <v>FINC-GB.3148</v>
      </c>
      <c r="B311" s="11" t="s">
        <v>278</v>
      </c>
      <c r="C311" s="11"/>
      <c r="D311" s="13" t="s">
        <v>219</v>
      </c>
      <c r="E311">
        <f t="shared" si="9"/>
        <v>13</v>
      </c>
    </row>
    <row r="312" spans="1:5" x14ac:dyDescent="0.25">
      <c r="A312" s="11" t="str">
        <f t="shared" si="8"/>
        <v>FINC-GB.3354</v>
      </c>
      <c r="B312" s="11" t="s">
        <v>278</v>
      </c>
      <c r="C312" s="11"/>
      <c r="D312" s="13" t="s">
        <v>203</v>
      </c>
      <c r="E312">
        <f t="shared" si="9"/>
        <v>13</v>
      </c>
    </row>
    <row r="313" spans="1:5" x14ac:dyDescent="0.25">
      <c r="A313" s="11" t="str">
        <f t="shared" si="8"/>
        <v>INTA-GB.3337</v>
      </c>
      <c r="B313" s="11" t="s">
        <v>278</v>
      </c>
      <c r="C313" s="11"/>
      <c r="D313" s="13" t="s">
        <v>34</v>
      </c>
      <c r="E313">
        <f t="shared" si="9"/>
        <v>13</v>
      </c>
    </row>
    <row r="314" spans="1:5" x14ac:dyDescent="0.25">
      <c r="A314" s="11" t="str">
        <f t="shared" si="8"/>
        <v>MGMT-GB.2128</v>
      </c>
      <c r="B314" s="11" t="s">
        <v>278</v>
      </c>
      <c r="C314" s="11"/>
      <c r="D314" s="13" t="s">
        <v>176</v>
      </c>
      <c r="E314">
        <f t="shared" si="9"/>
        <v>13</v>
      </c>
    </row>
    <row r="315" spans="1:5" x14ac:dyDescent="0.25">
      <c r="A315" s="11" t="str">
        <f t="shared" si="8"/>
        <v>MGMT-GB.2300</v>
      </c>
      <c r="B315" s="11" t="s">
        <v>278</v>
      </c>
      <c r="C315" s="11"/>
      <c r="D315" s="13" t="s">
        <v>129</v>
      </c>
      <c r="E315">
        <f t="shared" si="9"/>
        <v>13</v>
      </c>
    </row>
    <row r="316" spans="1:5" x14ac:dyDescent="0.25">
      <c r="A316" s="11" t="str">
        <f t="shared" si="8"/>
        <v>MGMT-GB.2327</v>
      </c>
      <c r="B316" s="11" t="s">
        <v>278</v>
      </c>
      <c r="C316" s="11"/>
      <c r="D316" s="13" t="s">
        <v>177</v>
      </c>
      <c r="E316">
        <f t="shared" si="9"/>
        <v>13</v>
      </c>
    </row>
    <row r="317" spans="1:5" x14ac:dyDescent="0.25">
      <c r="A317" s="11" t="str">
        <f t="shared" si="8"/>
        <v>MGMT-GB.3336</v>
      </c>
      <c r="B317" s="11" t="s">
        <v>278</v>
      </c>
      <c r="C317" s="11"/>
      <c r="D317" s="13" t="s">
        <v>181</v>
      </c>
      <c r="E317">
        <f t="shared" si="9"/>
        <v>13</v>
      </c>
    </row>
    <row r="318" spans="1:5" x14ac:dyDescent="0.25">
      <c r="A318" s="11" t="str">
        <f t="shared" si="8"/>
        <v>MKTG-GB.3101</v>
      </c>
      <c r="B318" s="11" t="s">
        <v>278</v>
      </c>
      <c r="C318" s="11"/>
      <c r="D318" s="13" t="s">
        <v>32</v>
      </c>
      <c r="E318">
        <f t="shared" si="9"/>
        <v>13</v>
      </c>
    </row>
    <row r="319" spans="1:5" x14ac:dyDescent="0.25">
      <c r="A319" s="11" t="str">
        <f t="shared" si="8"/>
        <v>INFO-GB.2318</v>
      </c>
      <c r="B319" s="11" t="s">
        <v>279</v>
      </c>
      <c r="C319" s="11"/>
      <c r="D319" s="12" t="s">
        <v>230</v>
      </c>
      <c r="E319">
        <f t="shared" si="9"/>
        <v>13</v>
      </c>
    </row>
    <row r="320" spans="1:5" x14ac:dyDescent="0.25">
      <c r="A320" s="11" t="str">
        <f t="shared" si="8"/>
        <v>INFO-GB.3355</v>
      </c>
      <c r="B320" s="11" t="s">
        <v>279</v>
      </c>
      <c r="C320" s="11"/>
      <c r="D320" s="13" t="s">
        <v>123</v>
      </c>
      <c r="E320">
        <f t="shared" si="9"/>
        <v>13</v>
      </c>
    </row>
    <row r="321" spans="1:5" x14ac:dyDescent="0.25">
      <c r="A321" s="11" t="str">
        <f t="shared" si="8"/>
        <v>MGMT-GB.2312</v>
      </c>
      <c r="B321" s="11" t="s">
        <v>279</v>
      </c>
      <c r="C321" s="11"/>
      <c r="D321" s="13" t="s">
        <v>142</v>
      </c>
      <c r="E321">
        <f t="shared" si="9"/>
        <v>13</v>
      </c>
    </row>
    <row r="322" spans="1:5" x14ac:dyDescent="0.25">
      <c r="A322" s="11" t="str">
        <f t="shared" si="8"/>
        <v>MGMT-GB.2327</v>
      </c>
      <c r="B322" s="11" t="s">
        <v>279</v>
      </c>
      <c r="C322" s="11"/>
      <c r="D322" s="13" t="s">
        <v>177</v>
      </c>
      <c r="E322">
        <f t="shared" si="9"/>
        <v>13</v>
      </c>
    </row>
    <row r="323" spans="1:5" x14ac:dyDescent="0.25">
      <c r="A323" s="11" t="str">
        <f t="shared" ref="A323:A343" si="10">IF(ISERROR(LEFT(D323,E323-1)),"",LEFT(D323,E323-1))</f>
        <v>MGMT-GB.2353</v>
      </c>
      <c r="B323" s="11" t="s">
        <v>279</v>
      </c>
      <c r="C323" s="11"/>
      <c r="D323" s="13" t="s">
        <v>131</v>
      </c>
      <c r="E323">
        <f t="shared" ref="E323:E343" si="11">IF(ISERROR(FIND(" ",D323)),"",FIND(" ",D323))</f>
        <v>13</v>
      </c>
    </row>
    <row r="324" spans="1:5" x14ac:dyDescent="0.25">
      <c r="A324" s="11" t="str">
        <f t="shared" si="10"/>
        <v>MGMT-GB.2370</v>
      </c>
      <c r="B324" s="11" t="s">
        <v>279</v>
      </c>
      <c r="C324" s="11"/>
      <c r="D324" s="13" t="s">
        <v>143</v>
      </c>
      <c r="E324">
        <f t="shared" si="11"/>
        <v>13</v>
      </c>
    </row>
    <row r="325" spans="1:5" x14ac:dyDescent="0.25">
      <c r="A325" s="11" t="str">
        <f t="shared" si="10"/>
        <v>MGMT-GB.3318</v>
      </c>
      <c r="B325" s="11" t="s">
        <v>279</v>
      </c>
      <c r="C325" s="11"/>
      <c r="D325" s="13" t="s">
        <v>126</v>
      </c>
      <c r="E325">
        <f t="shared" si="11"/>
        <v>13</v>
      </c>
    </row>
    <row r="326" spans="1:5" x14ac:dyDescent="0.25">
      <c r="A326" s="11" t="str">
        <f t="shared" si="10"/>
        <v>MGMT-GB.3319</v>
      </c>
      <c r="B326" s="11" t="s">
        <v>279</v>
      </c>
      <c r="C326" s="11"/>
      <c r="D326" s="13" t="s">
        <v>144</v>
      </c>
      <c r="E326">
        <f t="shared" si="11"/>
        <v>13</v>
      </c>
    </row>
    <row r="327" spans="1:5" x14ac:dyDescent="0.25">
      <c r="A327" s="11" t="str">
        <f t="shared" si="10"/>
        <v>MGMT-GB.3323</v>
      </c>
      <c r="B327" s="11" t="s">
        <v>279</v>
      </c>
      <c r="C327" s="11"/>
      <c r="D327" s="13" t="s">
        <v>167</v>
      </c>
      <c r="E327">
        <f t="shared" si="11"/>
        <v>13</v>
      </c>
    </row>
    <row r="328" spans="1:5" x14ac:dyDescent="0.25">
      <c r="A328" s="11" t="str">
        <f t="shared" si="10"/>
        <v>MGMT-GB.3328</v>
      </c>
      <c r="B328" s="11" t="s">
        <v>279</v>
      </c>
      <c r="C328" s="11"/>
      <c r="D328" s="13" t="s">
        <v>145</v>
      </c>
      <c r="E328">
        <f t="shared" si="11"/>
        <v>13</v>
      </c>
    </row>
    <row r="329" spans="1:5" x14ac:dyDescent="0.25">
      <c r="A329" s="11" t="str">
        <f t="shared" si="10"/>
        <v>MKTG-GB.2351</v>
      </c>
      <c r="B329" s="11" t="s">
        <v>279</v>
      </c>
      <c r="C329" s="11"/>
      <c r="D329" s="13" t="s">
        <v>156</v>
      </c>
      <c r="E329">
        <f t="shared" si="11"/>
        <v>13</v>
      </c>
    </row>
    <row r="330" spans="1:5" x14ac:dyDescent="0.25">
      <c r="A330" s="11" t="str">
        <f t="shared" si="10"/>
        <v>MKTG-GB.2361</v>
      </c>
      <c r="B330" s="11" t="s">
        <v>279</v>
      </c>
      <c r="C330" s="11"/>
      <c r="D330" s="13" t="s">
        <v>31</v>
      </c>
      <c r="E330">
        <f t="shared" si="11"/>
        <v>13</v>
      </c>
    </row>
    <row r="331" spans="1:5" x14ac:dyDescent="0.25">
      <c r="A331" s="11" t="str">
        <f t="shared" si="10"/>
        <v>INFO-GB.2318</v>
      </c>
      <c r="B331" s="11" t="s">
        <v>280</v>
      </c>
      <c r="C331" s="11"/>
      <c r="D331" s="12" t="s">
        <v>230</v>
      </c>
      <c r="E331">
        <f t="shared" si="11"/>
        <v>13</v>
      </c>
    </row>
    <row r="332" spans="1:5" x14ac:dyDescent="0.25">
      <c r="A332" s="11" t="str">
        <f t="shared" si="10"/>
        <v>INFO-GB.3336</v>
      </c>
      <c r="B332" s="11" t="s">
        <v>280</v>
      </c>
      <c r="C332" s="11"/>
      <c r="D332" s="13" t="s">
        <v>205</v>
      </c>
      <c r="E332">
        <f t="shared" si="11"/>
        <v>13</v>
      </c>
    </row>
    <row r="333" spans="1:5" x14ac:dyDescent="0.25">
      <c r="A333" s="11" t="str">
        <f t="shared" si="10"/>
        <v>INFO-GB.3355</v>
      </c>
      <c r="B333" s="11" t="s">
        <v>280</v>
      </c>
      <c r="C333" s="11"/>
      <c r="D333" s="13" t="s">
        <v>123</v>
      </c>
      <c r="E333">
        <f t="shared" si="11"/>
        <v>13</v>
      </c>
    </row>
    <row r="334" spans="1:5" x14ac:dyDescent="0.25">
      <c r="A334" s="11" t="str">
        <f t="shared" si="10"/>
        <v>INFO-GB.3383</v>
      </c>
      <c r="B334" s="11" t="s">
        <v>280</v>
      </c>
      <c r="C334" s="11"/>
      <c r="D334" s="13" t="s">
        <v>232</v>
      </c>
      <c r="E334">
        <f t="shared" si="11"/>
        <v>13</v>
      </c>
    </row>
    <row r="335" spans="1:5" x14ac:dyDescent="0.25">
      <c r="A335" s="11" t="str">
        <f t="shared" si="10"/>
        <v>INTA-GB.3340</v>
      </c>
      <c r="B335" s="11" t="s">
        <v>280</v>
      </c>
      <c r="C335" s="11"/>
      <c r="D335" s="13" t="s">
        <v>233</v>
      </c>
      <c r="E335">
        <f t="shared" si="11"/>
        <v>13</v>
      </c>
    </row>
    <row r="336" spans="1:5" x14ac:dyDescent="0.25">
      <c r="A336" s="11" t="str">
        <f t="shared" si="10"/>
        <v>MKTG-GB.2353</v>
      </c>
      <c r="B336" s="11" t="s">
        <v>280</v>
      </c>
      <c r="C336" s="11"/>
      <c r="D336" s="13" t="s">
        <v>157</v>
      </c>
      <c r="E336">
        <f t="shared" si="11"/>
        <v>13</v>
      </c>
    </row>
    <row r="337" spans="1:5" x14ac:dyDescent="0.25">
      <c r="A337" s="11" t="str">
        <f t="shared" si="10"/>
        <v>MKTG-GB.2361</v>
      </c>
      <c r="B337" s="11" t="s">
        <v>280</v>
      </c>
      <c r="C337" s="11"/>
      <c r="D337" s="13" t="s">
        <v>31</v>
      </c>
      <c r="E337">
        <f t="shared" si="11"/>
        <v>13</v>
      </c>
    </row>
    <row r="338" spans="1:5" x14ac:dyDescent="0.25">
      <c r="A338" s="11" t="str">
        <f t="shared" si="10"/>
        <v>OPMG-GB.2306</v>
      </c>
      <c r="B338" s="11" t="s">
        <v>280</v>
      </c>
      <c r="C338" s="11"/>
      <c r="D338" s="13" t="s">
        <v>141</v>
      </c>
      <c r="E338">
        <f t="shared" si="11"/>
        <v>13</v>
      </c>
    </row>
    <row r="339" spans="1:5" x14ac:dyDescent="0.25">
      <c r="A339" s="11" t="str">
        <f t="shared" si="10"/>
        <v>OPMG-GB.2312</v>
      </c>
      <c r="B339" s="11" t="s">
        <v>280</v>
      </c>
      <c r="C339" s="11"/>
      <c r="D339" s="13" t="s">
        <v>147</v>
      </c>
      <c r="E339">
        <f t="shared" si="11"/>
        <v>13</v>
      </c>
    </row>
    <row r="340" spans="1:5" x14ac:dyDescent="0.25">
      <c r="A340" s="11" t="str">
        <f t="shared" si="10"/>
        <v>OPMG-GB.2350</v>
      </c>
      <c r="B340" s="11" t="s">
        <v>280</v>
      </c>
      <c r="C340" s="11"/>
      <c r="D340" s="13" t="s">
        <v>207</v>
      </c>
      <c r="E340">
        <f t="shared" si="11"/>
        <v>13</v>
      </c>
    </row>
    <row r="341" spans="1:5" x14ac:dyDescent="0.25">
      <c r="A341" s="11" t="str">
        <f t="shared" si="10"/>
        <v>OPMG-GB.2351</v>
      </c>
      <c r="B341" s="11" t="s">
        <v>280</v>
      </c>
      <c r="C341" s="11"/>
      <c r="D341" s="13" t="s">
        <v>208</v>
      </c>
      <c r="E341">
        <f t="shared" si="11"/>
        <v>13</v>
      </c>
    </row>
    <row r="342" spans="1:5" x14ac:dyDescent="0.25">
      <c r="A342" s="11" t="str">
        <f t="shared" si="10"/>
        <v>OPMG-GB.2360</v>
      </c>
      <c r="B342" s="11" t="s">
        <v>280</v>
      </c>
      <c r="C342" s="11"/>
      <c r="D342" s="13" t="s">
        <v>116</v>
      </c>
      <c r="E342">
        <f t="shared" si="11"/>
        <v>13</v>
      </c>
    </row>
    <row r="343" spans="1:5" x14ac:dyDescent="0.25">
      <c r="A343" s="11" t="str">
        <f t="shared" si="10"/>
        <v>STAT-GB.2301</v>
      </c>
      <c r="B343" s="11" t="s">
        <v>280</v>
      </c>
      <c r="C343" s="11">
        <v>1</v>
      </c>
      <c r="D343" s="13" t="s">
        <v>209</v>
      </c>
      <c r="E343">
        <f t="shared" si="11"/>
        <v>13</v>
      </c>
    </row>
  </sheetData>
  <phoneticPr fontId="8" type="noConversion"/>
  <pageMargins left="0.7" right="0.7" top="0.75" bottom="0.75" header="0.3" footer="0.3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9"/>
  <sheetViews>
    <sheetView workbookViewId="0">
      <selection activeCell="C17" sqref="C1:C65536"/>
    </sheetView>
  </sheetViews>
  <sheetFormatPr defaultColWidth="8.85546875" defaultRowHeight="15" x14ac:dyDescent="0.25"/>
  <cols>
    <col min="1" max="1" width="20.42578125" customWidth="1"/>
    <col min="2" max="2" width="31.42578125" bestFit="1" customWidth="1"/>
    <col min="3" max="3" width="16.85546875" bestFit="1" customWidth="1"/>
  </cols>
  <sheetData>
    <row r="1" spans="1:14" s="1" customFormat="1" ht="15" customHeight="1" x14ac:dyDescent="0.25">
      <c r="A1" s="143" t="s">
        <v>594</v>
      </c>
      <c r="B1" s="143" t="s">
        <v>595</v>
      </c>
      <c r="C1" s="143" t="s">
        <v>596</v>
      </c>
      <c r="D1" s="143" t="s">
        <v>724</v>
      </c>
      <c r="E1" s="143" t="s">
        <v>525</v>
      </c>
      <c r="F1" s="8" t="s">
        <v>709</v>
      </c>
      <c r="G1" s="8" t="s">
        <v>711</v>
      </c>
      <c r="H1" s="8" t="s">
        <v>713</v>
      </c>
      <c r="I1" s="8" t="s">
        <v>715</v>
      </c>
      <c r="J1" s="8" t="s">
        <v>711</v>
      </c>
      <c r="K1" s="8" t="s">
        <v>718</v>
      </c>
      <c r="L1" s="8" t="s">
        <v>720</v>
      </c>
      <c r="M1" s="8" t="s">
        <v>722</v>
      </c>
      <c r="N1" s="8" t="s">
        <v>718</v>
      </c>
    </row>
    <row r="2" spans="1:14" s="1" customFormat="1" x14ac:dyDescent="0.25">
      <c r="A2" s="143"/>
      <c r="B2" s="143"/>
      <c r="C2" s="143"/>
      <c r="D2" s="143"/>
      <c r="E2" s="143"/>
      <c r="F2" s="8" t="s">
        <v>710</v>
      </c>
      <c r="G2" s="8" t="s">
        <v>712</v>
      </c>
      <c r="H2" s="8" t="s">
        <v>714</v>
      </c>
      <c r="I2" s="8" t="s">
        <v>716</v>
      </c>
      <c r="J2" s="8" t="s">
        <v>717</v>
      </c>
      <c r="K2" s="8" t="s">
        <v>719</v>
      </c>
      <c r="L2" s="8" t="s">
        <v>721</v>
      </c>
      <c r="M2" s="8" t="s">
        <v>723</v>
      </c>
      <c r="N2" s="8" t="s">
        <v>717</v>
      </c>
    </row>
    <row r="3" spans="1:14" x14ac:dyDescent="0.25">
      <c r="A3" s="5" t="s">
        <v>597</v>
      </c>
      <c r="B3" s="6" t="s">
        <v>598</v>
      </c>
      <c r="C3" s="6" t="s">
        <v>599</v>
      </c>
      <c r="D3" s="3">
        <v>5</v>
      </c>
      <c r="E3" s="3">
        <v>4</v>
      </c>
      <c r="F3" s="3">
        <v>3.8</v>
      </c>
      <c r="G3" s="3">
        <v>6.5</v>
      </c>
      <c r="H3" s="3">
        <v>6.8</v>
      </c>
      <c r="I3" s="3">
        <v>5.8</v>
      </c>
      <c r="J3" s="4">
        <v>6.5</v>
      </c>
      <c r="K3" s="4">
        <v>6.5</v>
      </c>
      <c r="L3" s="3">
        <v>0</v>
      </c>
      <c r="M3" s="3">
        <v>6</v>
      </c>
      <c r="N3" s="4">
        <v>6</v>
      </c>
    </row>
    <row r="4" spans="1:14" x14ac:dyDescent="0.25">
      <c r="A4" s="5" t="s">
        <v>600</v>
      </c>
      <c r="B4" s="6" t="s">
        <v>1001</v>
      </c>
      <c r="C4" s="7" t="s">
        <v>601</v>
      </c>
      <c r="D4" s="3">
        <v>51</v>
      </c>
      <c r="E4" s="3">
        <v>39</v>
      </c>
      <c r="F4" s="3">
        <v>3.4</v>
      </c>
      <c r="G4" s="3">
        <v>6.6</v>
      </c>
      <c r="H4" s="3">
        <v>6</v>
      </c>
      <c r="I4" s="3">
        <v>5.6</v>
      </c>
      <c r="J4" s="4">
        <v>6</v>
      </c>
      <c r="K4" s="4">
        <v>6.5</v>
      </c>
      <c r="L4" s="3">
        <v>1.1000000000000001</v>
      </c>
      <c r="M4" s="3">
        <v>6.6</v>
      </c>
      <c r="N4" s="4">
        <v>6</v>
      </c>
    </row>
    <row r="5" spans="1:14" x14ac:dyDescent="0.25">
      <c r="A5" s="5" t="s">
        <v>602</v>
      </c>
      <c r="B5" s="6" t="s">
        <v>933</v>
      </c>
      <c r="C5" s="7" t="s">
        <v>603</v>
      </c>
      <c r="D5" s="3">
        <v>39</v>
      </c>
      <c r="E5" s="3">
        <v>34</v>
      </c>
      <c r="F5" s="3">
        <v>3.5</v>
      </c>
      <c r="G5" s="3">
        <v>6.1</v>
      </c>
      <c r="H5" s="3">
        <v>5.5</v>
      </c>
      <c r="I5" s="3">
        <v>5.0999999999999996</v>
      </c>
      <c r="J5" s="4">
        <v>5.4</v>
      </c>
      <c r="K5" s="4">
        <v>5.6</v>
      </c>
      <c r="L5" s="3">
        <v>0.6</v>
      </c>
      <c r="M5" s="3">
        <v>5.9</v>
      </c>
      <c r="N5" s="4">
        <v>5.6</v>
      </c>
    </row>
    <row r="6" spans="1:14" x14ac:dyDescent="0.25">
      <c r="A6" s="5" t="s">
        <v>604</v>
      </c>
      <c r="B6" s="6" t="s">
        <v>933</v>
      </c>
      <c r="C6" s="7" t="s">
        <v>605</v>
      </c>
      <c r="D6" s="3">
        <v>59</v>
      </c>
      <c r="E6" s="3">
        <v>52</v>
      </c>
      <c r="F6" s="3">
        <v>3.4</v>
      </c>
      <c r="G6" s="3">
        <v>6.4</v>
      </c>
      <c r="H6" s="3">
        <v>5.0999999999999996</v>
      </c>
      <c r="I6" s="3">
        <v>5.2</v>
      </c>
      <c r="J6" s="4">
        <v>5.6</v>
      </c>
      <c r="K6" s="4">
        <v>5.9</v>
      </c>
      <c r="L6" s="3">
        <v>0.1</v>
      </c>
      <c r="M6" s="3">
        <v>6.4</v>
      </c>
      <c r="N6" s="4">
        <v>5.7</v>
      </c>
    </row>
    <row r="7" spans="1:14" x14ac:dyDescent="0.25">
      <c r="A7" s="5" t="s">
        <v>606</v>
      </c>
      <c r="B7" s="6" t="s">
        <v>933</v>
      </c>
      <c r="C7" s="7" t="s">
        <v>605</v>
      </c>
      <c r="D7" s="3">
        <v>25</v>
      </c>
      <c r="E7" s="3">
        <v>22</v>
      </c>
      <c r="F7" s="3">
        <v>3.3</v>
      </c>
      <c r="G7" s="3">
        <v>6.3</v>
      </c>
      <c r="H7" s="3">
        <v>5.0999999999999996</v>
      </c>
      <c r="I7" s="3">
        <v>5.0999999999999996</v>
      </c>
      <c r="J7" s="4">
        <v>5.5</v>
      </c>
      <c r="K7" s="4">
        <v>5.6</v>
      </c>
      <c r="L7" s="3">
        <v>0.2</v>
      </c>
      <c r="M7" s="3">
        <v>5.5</v>
      </c>
      <c r="N7" s="4">
        <v>5.4</v>
      </c>
    </row>
    <row r="8" spans="1:14" x14ac:dyDescent="0.25">
      <c r="A8" s="5" t="s">
        <v>607</v>
      </c>
      <c r="B8" s="6" t="s">
        <v>933</v>
      </c>
      <c r="C8" s="7" t="s">
        <v>603</v>
      </c>
      <c r="D8" s="3">
        <v>46</v>
      </c>
      <c r="E8" s="3">
        <v>38</v>
      </c>
      <c r="F8" s="3">
        <v>3.3</v>
      </c>
      <c r="G8" s="3">
        <v>6</v>
      </c>
      <c r="H8" s="3">
        <v>5.3</v>
      </c>
      <c r="I8" s="3">
        <v>4.8</v>
      </c>
      <c r="J8" s="4">
        <v>5.2</v>
      </c>
      <c r="K8" s="4">
        <v>5.4</v>
      </c>
      <c r="L8" s="3">
        <v>0.7</v>
      </c>
      <c r="M8" s="3">
        <v>6.3</v>
      </c>
      <c r="N8" s="4">
        <v>5.4</v>
      </c>
    </row>
    <row r="9" spans="1:14" x14ac:dyDescent="0.25">
      <c r="A9" s="5" t="s">
        <v>608</v>
      </c>
      <c r="B9" s="6" t="s">
        <v>933</v>
      </c>
      <c r="C9" s="7" t="s">
        <v>605</v>
      </c>
      <c r="D9" s="3">
        <v>27</v>
      </c>
      <c r="E9" s="3">
        <v>21</v>
      </c>
      <c r="F9" s="3">
        <v>3.3</v>
      </c>
      <c r="G9" s="3">
        <v>6.6</v>
      </c>
      <c r="H9" s="3">
        <v>5.5</v>
      </c>
      <c r="I9" s="3">
        <v>5.3</v>
      </c>
      <c r="J9" s="4">
        <v>5.8</v>
      </c>
      <c r="K9" s="4">
        <v>5.9</v>
      </c>
      <c r="L9" s="3">
        <v>0.4</v>
      </c>
      <c r="M9" s="3">
        <v>6.1</v>
      </c>
      <c r="N9" s="4">
        <v>5.6</v>
      </c>
    </row>
    <row r="10" spans="1:14" x14ac:dyDescent="0.25">
      <c r="A10" s="5" t="s">
        <v>609</v>
      </c>
      <c r="B10" s="6" t="s">
        <v>610</v>
      </c>
      <c r="C10" s="6" t="s">
        <v>611</v>
      </c>
      <c r="D10" s="3">
        <v>18</v>
      </c>
      <c r="E10" s="3">
        <v>15</v>
      </c>
      <c r="F10" s="3">
        <v>3.5</v>
      </c>
      <c r="G10" s="3">
        <v>6.8</v>
      </c>
      <c r="H10" s="3">
        <v>6.7</v>
      </c>
      <c r="I10" s="3">
        <v>6.2</v>
      </c>
      <c r="J10" s="4">
        <v>6.5</v>
      </c>
      <c r="K10" s="4">
        <v>6.1</v>
      </c>
      <c r="L10" s="3">
        <v>0.1</v>
      </c>
      <c r="M10" s="3">
        <v>6.3</v>
      </c>
      <c r="N10" s="4">
        <v>6.5</v>
      </c>
    </row>
    <row r="11" spans="1:14" x14ac:dyDescent="0.25">
      <c r="A11" s="5" t="s">
        <v>612</v>
      </c>
      <c r="B11" s="6" t="s">
        <v>951</v>
      </c>
      <c r="C11" s="7" t="s">
        <v>613</v>
      </c>
      <c r="D11" s="3">
        <v>52</v>
      </c>
      <c r="E11" s="3">
        <v>33</v>
      </c>
      <c r="F11" s="3">
        <v>3.6</v>
      </c>
      <c r="G11" s="3">
        <v>6.1</v>
      </c>
      <c r="H11" s="3">
        <v>5.6</v>
      </c>
      <c r="I11" s="3">
        <v>5.3</v>
      </c>
      <c r="J11" s="4">
        <v>5.8</v>
      </c>
      <c r="K11" s="4">
        <v>6.3</v>
      </c>
      <c r="L11" s="3">
        <v>1.7</v>
      </c>
      <c r="M11" s="3">
        <v>6.5</v>
      </c>
      <c r="N11" s="4">
        <v>5.8</v>
      </c>
    </row>
    <row r="12" spans="1:14" x14ac:dyDescent="0.25">
      <c r="A12" s="5" t="s">
        <v>614</v>
      </c>
      <c r="B12" s="6" t="s">
        <v>951</v>
      </c>
      <c r="C12" s="7" t="s">
        <v>613</v>
      </c>
      <c r="D12" s="3">
        <v>35</v>
      </c>
      <c r="E12" s="3">
        <v>27</v>
      </c>
      <c r="F12" s="3">
        <v>3.4</v>
      </c>
      <c r="G12" s="3">
        <v>6.2</v>
      </c>
      <c r="H12" s="3">
        <v>5.5</v>
      </c>
      <c r="I12" s="3">
        <v>5.3</v>
      </c>
      <c r="J12" s="4">
        <v>5.9</v>
      </c>
      <c r="K12" s="4">
        <v>6.4</v>
      </c>
      <c r="L12" s="3">
        <v>1.8</v>
      </c>
      <c r="M12" s="3">
        <v>6.6</v>
      </c>
      <c r="N12" s="4">
        <v>5.9</v>
      </c>
    </row>
    <row r="13" spans="1:14" x14ac:dyDescent="0.25">
      <c r="A13" s="5" t="s">
        <v>615</v>
      </c>
      <c r="B13" s="6" t="s">
        <v>951</v>
      </c>
      <c r="C13" s="7" t="s">
        <v>613</v>
      </c>
      <c r="D13" s="3">
        <v>49</v>
      </c>
      <c r="E13" s="3">
        <v>37</v>
      </c>
      <c r="F13" s="3">
        <v>3.4</v>
      </c>
      <c r="G13" s="3">
        <v>6.3</v>
      </c>
      <c r="H13" s="3">
        <v>5.8</v>
      </c>
      <c r="I13" s="3">
        <v>5.7</v>
      </c>
      <c r="J13" s="4">
        <v>5.9</v>
      </c>
      <c r="K13" s="4">
        <v>6.4</v>
      </c>
      <c r="L13" s="3">
        <v>1.9</v>
      </c>
      <c r="M13" s="3">
        <v>6.5</v>
      </c>
      <c r="N13" s="4">
        <v>6</v>
      </c>
    </row>
    <row r="14" spans="1:14" x14ac:dyDescent="0.25">
      <c r="A14" s="5" t="s">
        <v>616</v>
      </c>
      <c r="B14" s="6" t="s">
        <v>827</v>
      </c>
      <c r="C14" s="7" t="s">
        <v>617</v>
      </c>
      <c r="D14" s="3">
        <v>21</v>
      </c>
      <c r="E14" s="3">
        <v>18</v>
      </c>
      <c r="F14" s="3">
        <v>3.3</v>
      </c>
      <c r="G14" s="3">
        <v>5.2</v>
      </c>
      <c r="H14" s="3">
        <v>5.2</v>
      </c>
      <c r="I14" s="3">
        <v>4.5</v>
      </c>
      <c r="J14" s="4">
        <v>4.8</v>
      </c>
      <c r="K14" s="4">
        <v>4.2</v>
      </c>
      <c r="L14" s="3">
        <v>-0.2</v>
      </c>
      <c r="M14" s="3">
        <v>4.0999999999999996</v>
      </c>
      <c r="N14" s="4">
        <v>4.2</v>
      </c>
    </row>
    <row r="15" spans="1:14" x14ac:dyDescent="0.25">
      <c r="A15" s="5" t="s">
        <v>618</v>
      </c>
      <c r="B15" s="6" t="s">
        <v>824</v>
      </c>
      <c r="C15" s="7" t="s">
        <v>617</v>
      </c>
      <c r="D15" s="3">
        <v>44</v>
      </c>
      <c r="E15" s="3">
        <v>27</v>
      </c>
      <c r="F15" s="3">
        <v>3.3</v>
      </c>
      <c r="G15" s="3">
        <v>5.6</v>
      </c>
      <c r="H15" s="3">
        <v>5.3</v>
      </c>
      <c r="I15" s="3">
        <v>4.5999999999999996</v>
      </c>
      <c r="J15" s="4">
        <v>5.4</v>
      </c>
      <c r="K15" s="4">
        <v>5</v>
      </c>
      <c r="L15" s="3">
        <v>0.3</v>
      </c>
      <c r="M15" s="3">
        <v>5.8</v>
      </c>
      <c r="N15" s="4">
        <v>5.2</v>
      </c>
    </row>
    <row r="16" spans="1:14" x14ac:dyDescent="0.25">
      <c r="A16" s="5" t="s">
        <v>619</v>
      </c>
      <c r="B16" s="6" t="s">
        <v>620</v>
      </c>
      <c r="C16" s="7" t="s">
        <v>621</v>
      </c>
      <c r="D16" s="3">
        <v>27</v>
      </c>
      <c r="E16" s="3">
        <v>22</v>
      </c>
      <c r="F16" s="3">
        <v>3.5</v>
      </c>
      <c r="G16" s="3">
        <v>6.3</v>
      </c>
      <c r="H16" s="3">
        <v>5.5</v>
      </c>
      <c r="I16" s="3">
        <v>5</v>
      </c>
      <c r="J16" s="4">
        <v>5.5</v>
      </c>
      <c r="K16" s="4">
        <v>6</v>
      </c>
      <c r="L16" s="3">
        <v>0.4</v>
      </c>
      <c r="M16" s="3">
        <v>6.2</v>
      </c>
      <c r="N16" s="4">
        <v>5.4</v>
      </c>
    </row>
    <row r="17" spans="1:14" x14ac:dyDescent="0.25">
      <c r="A17" s="5" t="s">
        <v>622</v>
      </c>
      <c r="B17" s="6" t="s">
        <v>1002</v>
      </c>
      <c r="C17" s="7" t="s">
        <v>623</v>
      </c>
      <c r="D17" s="3">
        <v>3</v>
      </c>
      <c r="E17" s="3">
        <v>2</v>
      </c>
      <c r="F17" s="3">
        <v>3.5</v>
      </c>
      <c r="G17" s="3">
        <v>7</v>
      </c>
      <c r="H17" s="3">
        <v>6.5</v>
      </c>
      <c r="I17" s="3">
        <v>6.5</v>
      </c>
      <c r="J17" s="4">
        <v>6</v>
      </c>
      <c r="K17" s="4">
        <v>6</v>
      </c>
      <c r="L17" s="3">
        <v>1</v>
      </c>
      <c r="M17" s="3">
        <v>6.5</v>
      </c>
      <c r="N17" s="4">
        <v>6</v>
      </c>
    </row>
    <row r="18" spans="1:14" x14ac:dyDescent="0.25">
      <c r="A18" s="5" t="s">
        <v>624</v>
      </c>
      <c r="B18" s="6" t="s">
        <v>1033</v>
      </c>
      <c r="C18" s="7" t="s">
        <v>625</v>
      </c>
      <c r="D18" s="3">
        <v>62</v>
      </c>
      <c r="E18" s="3">
        <v>37</v>
      </c>
      <c r="F18" s="3">
        <v>3.7</v>
      </c>
      <c r="G18" s="3">
        <v>6.1</v>
      </c>
      <c r="H18" s="3">
        <v>6.3</v>
      </c>
      <c r="I18" s="3">
        <v>6.3</v>
      </c>
      <c r="J18" s="4">
        <v>6.3</v>
      </c>
      <c r="K18" s="4">
        <v>5.9</v>
      </c>
      <c r="L18" s="3">
        <v>0.4</v>
      </c>
      <c r="M18" s="3">
        <v>6.3</v>
      </c>
      <c r="N18" s="4">
        <v>6.1</v>
      </c>
    </row>
    <row r="19" spans="1:14" x14ac:dyDescent="0.25">
      <c r="A19" s="5" t="s">
        <v>626</v>
      </c>
      <c r="B19" s="6" t="s">
        <v>708</v>
      </c>
      <c r="C19" s="7" t="s">
        <v>601</v>
      </c>
      <c r="D19" s="3">
        <v>51</v>
      </c>
      <c r="E19" s="3">
        <v>39</v>
      </c>
      <c r="F19" s="3">
        <v>3.4</v>
      </c>
      <c r="G19" s="3">
        <v>6.6</v>
      </c>
      <c r="H19" s="3">
        <v>6</v>
      </c>
      <c r="I19" s="3">
        <v>5.6</v>
      </c>
      <c r="J19" s="4">
        <v>6</v>
      </c>
      <c r="K19" s="4">
        <v>6.5</v>
      </c>
      <c r="L19" s="3">
        <v>1.1000000000000001</v>
      </c>
      <c r="M19" s="3">
        <v>6.6</v>
      </c>
      <c r="N19" s="4">
        <v>6</v>
      </c>
    </row>
    <row r="20" spans="1:14" x14ac:dyDescent="0.25">
      <c r="A20" s="5" t="s">
        <v>627</v>
      </c>
      <c r="B20" s="6" t="s">
        <v>824</v>
      </c>
      <c r="C20" s="7" t="s">
        <v>617</v>
      </c>
      <c r="D20" s="3">
        <v>44</v>
      </c>
      <c r="E20" s="3">
        <v>27</v>
      </c>
      <c r="F20" s="3">
        <v>3.3</v>
      </c>
      <c r="G20" s="3">
        <v>5.6</v>
      </c>
      <c r="H20" s="3">
        <v>5.3</v>
      </c>
      <c r="I20" s="3">
        <v>4.5999999999999996</v>
      </c>
      <c r="J20" s="4">
        <v>5.4</v>
      </c>
      <c r="K20" s="4">
        <v>5</v>
      </c>
      <c r="L20" s="3">
        <v>0.3</v>
      </c>
      <c r="M20" s="3">
        <v>5.8</v>
      </c>
      <c r="N20" s="4">
        <v>5.2</v>
      </c>
    </row>
    <row r="21" spans="1:14" x14ac:dyDescent="0.25">
      <c r="A21" s="5" t="s">
        <v>628</v>
      </c>
      <c r="B21" s="6" t="s">
        <v>736</v>
      </c>
      <c r="C21" s="7" t="s">
        <v>629</v>
      </c>
      <c r="D21" s="3">
        <v>50</v>
      </c>
      <c r="E21" s="3">
        <v>35</v>
      </c>
      <c r="F21" s="3">
        <v>3.5</v>
      </c>
      <c r="G21" s="3">
        <v>6.2</v>
      </c>
      <c r="H21" s="3">
        <v>5.5</v>
      </c>
      <c r="I21" s="3">
        <v>4.5999999999999996</v>
      </c>
      <c r="J21" s="4">
        <v>5.3</v>
      </c>
      <c r="K21" s="4">
        <v>5.0999999999999996</v>
      </c>
      <c r="L21" s="3">
        <v>0.9</v>
      </c>
      <c r="M21" s="3">
        <v>5.0999999999999996</v>
      </c>
      <c r="N21" s="4">
        <v>5.0999999999999996</v>
      </c>
    </row>
    <row r="22" spans="1:14" x14ac:dyDescent="0.25">
      <c r="A22" s="5" t="s">
        <v>630</v>
      </c>
      <c r="B22" s="6" t="s">
        <v>1033</v>
      </c>
      <c r="C22" s="7" t="s">
        <v>625</v>
      </c>
      <c r="D22" s="3">
        <v>62</v>
      </c>
      <c r="E22" s="3">
        <v>37</v>
      </c>
      <c r="F22" s="3">
        <v>3.7</v>
      </c>
      <c r="G22" s="3">
        <v>6.1</v>
      </c>
      <c r="H22" s="3">
        <v>6.3</v>
      </c>
      <c r="I22" s="3">
        <v>6.3</v>
      </c>
      <c r="J22" s="4">
        <v>6.3</v>
      </c>
      <c r="K22" s="4">
        <v>5.9</v>
      </c>
      <c r="L22" s="3">
        <v>0.4</v>
      </c>
      <c r="M22" s="3">
        <v>6.3</v>
      </c>
      <c r="N22" s="4">
        <v>6.1</v>
      </c>
    </row>
    <row r="23" spans="1:14" x14ac:dyDescent="0.25">
      <c r="A23" s="5" t="s">
        <v>631</v>
      </c>
      <c r="B23" s="6" t="s">
        <v>632</v>
      </c>
      <c r="C23" s="7" t="s">
        <v>633</v>
      </c>
      <c r="D23" s="3">
        <v>40</v>
      </c>
      <c r="E23" s="3">
        <v>34</v>
      </c>
      <c r="F23" s="3">
        <v>3.7</v>
      </c>
      <c r="G23" s="3">
        <v>6.8</v>
      </c>
      <c r="H23" s="3">
        <v>6.7</v>
      </c>
      <c r="I23" s="3">
        <v>6.3</v>
      </c>
      <c r="J23" s="4">
        <v>6.6</v>
      </c>
      <c r="K23" s="4">
        <v>6.1</v>
      </c>
      <c r="L23" s="3">
        <v>1.6</v>
      </c>
      <c r="M23" s="3">
        <v>6.5</v>
      </c>
      <c r="N23" s="4">
        <v>6.5</v>
      </c>
    </row>
    <row r="24" spans="1:14" x14ac:dyDescent="0.25">
      <c r="A24" s="5" t="s">
        <v>634</v>
      </c>
      <c r="B24" s="6" t="s">
        <v>635</v>
      </c>
      <c r="C24" s="7" t="s">
        <v>412</v>
      </c>
      <c r="D24" s="3">
        <v>60</v>
      </c>
      <c r="E24" s="3">
        <v>46</v>
      </c>
      <c r="F24" s="3">
        <v>3.3</v>
      </c>
      <c r="G24" s="3">
        <v>6.4</v>
      </c>
      <c r="H24" s="3">
        <v>6.4</v>
      </c>
      <c r="I24" s="3">
        <v>6</v>
      </c>
      <c r="J24" s="4">
        <v>6.2</v>
      </c>
      <c r="K24" s="4">
        <v>6</v>
      </c>
      <c r="L24" s="3">
        <v>0.6</v>
      </c>
      <c r="M24" s="3">
        <v>6.2</v>
      </c>
      <c r="N24" s="4">
        <v>6.2</v>
      </c>
    </row>
    <row r="25" spans="1:14" x14ac:dyDescent="0.25">
      <c r="A25" s="5" t="s">
        <v>413</v>
      </c>
      <c r="B25" s="6" t="s">
        <v>414</v>
      </c>
      <c r="C25" s="7" t="s">
        <v>415</v>
      </c>
      <c r="D25" s="3">
        <v>50</v>
      </c>
      <c r="E25" s="3">
        <v>42</v>
      </c>
      <c r="F25" s="3">
        <v>3.3</v>
      </c>
      <c r="G25" s="3">
        <v>5.8</v>
      </c>
      <c r="H25" s="3">
        <v>5.4</v>
      </c>
      <c r="I25" s="3">
        <v>5.3</v>
      </c>
      <c r="J25" s="4">
        <v>5.4</v>
      </c>
      <c r="K25" s="4">
        <v>5.5</v>
      </c>
      <c r="L25" s="3">
        <v>1.2</v>
      </c>
      <c r="M25" s="3">
        <v>5.3</v>
      </c>
      <c r="N25" s="4">
        <v>5.2</v>
      </c>
    </row>
    <row r="26" spans="1:14" x14ac:dyDescent="0.25">
      <c r="A26" s="5" t="s">
        <v>416</v>
      </c>
      <c r="B26" s="6" t="s">
        <v>414</v>
      </c>
      <c r="C26" s="6" t="s">
        <v>417</v>
      </c>
      <c r="D26" s="3">
        <v>31</v>
      </c>
      <c r="E26" s="3">
        <v>22</v>
      </c>
      <c r="F26" s="3">
        <v>3.6</v>
      </c>
      <c r="G26" s="3">
        <v>6.2</v>
      </c>
      <c r="H26" s="3">
        <v>5.9</v>
      </c>
      <c r="I26" s="3">
        <v>5.5</v>
      </c>
      <c r="J26" s="4">
        <v>6</v>
      </c>
      <c r="K26" s="4">
        <v>5.6</v>
      </c>
      <c r="L26" s="3">
        <v>1.1000000000000001</v>
      </c>
      <c r="M26" s="3">
        <v>5.4</v>
      </c>
      <c r="N26" s="4">
        <v>5.4</v>
      </c>
    </row>
    <row r="27" spans="1:14" x14ac:dyDescent="0.25">
      <c r="A27" s="5" t="s">
        <v>418</v>
      </c>
      <c r="B27" s="6" t="s">
        <v>905</v>
      </c>
      <c r="C27" s="7" t="s">
        <v>419</v>
      </c>
      <c r="D27" s="3">
        <v>23</v>
      </c>
      <c r="E27" s="3">
        <v>17</v>
      </c>
      <c r="F27" s="3">
        <v>3.6</v>
      </c>
      <c r="G27" s="3">
        <v>6.4</v>
      </c>
      <c r="H27" s="3">
        <v>6.5</v>
      </c>
      <c r="I27" s="3">
        <v>6.1</v>
      </c>
      <c r="J27" s="4">
        <v>6.2</v>
      </c>
      <c r="K27" s="4">
        <v>5.4</v>
      </c>
      <c r="L27" s="3">
        <v>0.3</v>
      </c>
      <c r="M27" s="3">
        <v>6</v>
      </c>
      <c r="N27" s="4">
        <v>5.8</v>
      </c>
    </row>
    <row r="28" spans="1:14" x14ac:dyDescent="0.25">
      <c r="A28" s="5" t="s">
        <v>420</v>
      </c>
      <c r="B28" s="6" t="s">
        <v>665</v>
      </c>
      <c r="C28" s="7" t="s">
        <v>415</v>
      </c>
      <c r="D28" s="3">
        <v>35</v>
      </c>
      <c r="E28" s="3">
        <v>29</v>
      </c>
      <c r="F28" s="3">
        <v>3.6</v>
      </c>
      <c r="G28" s="3">
        <v>6.3</v>
      </c>
      <c r="H28" s="3">
        <v>5.8</v>
      </c>
      <c r="I28" s="3">
        <v>5.7</v>
      </c>
      <c r="J28" s="4">
        <v>6</v>
      </c>
      <c r="K28" s="4">
        <v>6.1</v>
      </c>
      <c r="L28" s="3">
        <v>0.6</v>
      </c>
      <c r="M28" s="3">
        <v>5.6</v>
      </c>
      <c r="N28" s="4">
        <v>5.9</v>
      </c>
    </row>
    <row r="29" spans="1:14" x14ac:dyDescent="0.25">
      <c r="A29" s="5" t="s">
        <v>421</v>
      </c>
      <c r="B29" s="6" t="s">
        <v>975</v>
      </c>
      <c r="C29" s="7" t="s">
        <v>422</v>
      </c>
      <c r="D29" s="3">
        <v>62</v>
      </c>
      <c r="E29" s="3">
        <v>52</v>
      </c>
      <c r="F29" s="3">
        <v>3.4</v>
      </c>
      <c r="G29" s="3">
        <v>5.6</v>
      </c>
      <c r="H29" s="3">
        <v>5.5</v>
      </c>
      <c r="I29" s="3">
        <v>4.9000000000000004</v>
      </c>
      <c r="J29" s="4">
        <v>5.2</v>
      </c>
      <c r="K29" s="4">
        <v>5.3</v>
      </c>
      <c r="L29" s="3">
        <v>1.7</v>
      </c>
      <c r="M29" s="3">
        <v>5</v>
      </c>
      <c r="N29" s="4">
        <v>5</v>
      </c>
    </row>
    <row r="30" spans="1:14" x14ac:dyDescent="0.25">
      <c r="A30" s="5" t="s">
        <v>423</v>
      </c>
      <c r="B30" s="6" t="s">
        <v>424</v>
      </c>
      <c r="C30" s="6" t="s">
        <v>425</v>
      </c>
      <c r="D30" s="3">
        <v>65</v>
      </c>
      <c r="E30" s="3">
        <v>54</v>
      </c>
      <c r="F30" s="3">
        <v>3.3</v>
      </c>
      <c r="G30" s="3">
        <v>6.4</v>
      </c>
      <c r="H30" s="3">
        <v>6.2</v>
      </c>
      <c r="I30" s="3">
        <v>5.8</v>
      </c>
      <c r="J30" s="4">
        <v>6.1</v>
      </c>
      <c r="K30" s="4">
        <v>5.8</v>
      </c>
      <c r="L30" s="3">
        <v>1.4</v>
      </c>
      <c r="M30" s="3">
        <v>5.2</v>
      </c>
      <c r="N30" s="4">
        <v>5.5</v>
      </c>
    </row>
    <row r="31" spans="1:14" x14ac:dyDescent="0.25">
      <c r="A31" s="5" t="s">
        <v>426</v>
      </c>
      <c r="B31" s="6" t="s">
        <v>636</v>
      </c>
      <c r="C31" s="6" t="s">
        <v>427</v>
      </c>
      <c r="D31" s="3">
        <v>27</v>
      </c>
      <c r="E31" s="3">
        <v>24</v>
      </c>
      <c r="F31" s="3">
        <v>3.2</v>
      </c>
      <c r="G31" s="3">
        <v>6.3</v>
      </c>
      <c r="H31" s="3">
        <v>5.7</v>
      </c>
      <c r="I31" s="3">
        <v>5.6</v>
      </c>
      <c r="J31" s="4">
        <v>5.6</v>
      </c>
      <c r="K31" s="4">
        <v>6</v>
      </c>
      <c r="L31" s="3">
        <v>1.5</v>
      </c>
      <c r="M31" s="3">
        <v>5.8</v>
      </c>
      <c r="N31" s="4">
        <v>5.6</v>
      </c>
    </row>
    <row r="32" spans="1:14" x14ac:dyDescent="0.25">
      <c r="A32" s="5" t="s">
        <v>428</v>
      </c>
      <c r="B32" s="6" t="s">
        <v>636</v>
      </c>
      <c r="C32" s="7" t="s">
        <v>429</v>
      </c>
      <c r="D32" s="3">
        <v>68</v>
      </c>
      <c r="E32" s="3">
        <v>58</v>
      </c>
      <c r="F32" s="3">
        <v>3.4</v>
      </c>
      <c r="G32" s="3">
        <v>6.6</v>
      </c>
      <c r="H32" s="3">
        <v>6</v>
      </c>
      <c r="I32" s="3">
        <v>5.8</v>
      </c>
      <c r="J32" s="4">
        <v>6.1</v>
      </c>
      <c r="K32" s="4">
        <v>6.3</v>
      </c>
      <c r="L32" s="3">
        <v>1.3</v>
      </c>
      <c r="M32" s="3">
        <v>6.3</v>
      </c>
      <c r="N32" s="4">
        <v>5.9</v>
      </c>
    </row>
    <row r="33" spans="1:14" x14ac:dyDescent="0.25">
      <c r="A33" s="5" t="s">
        <v>430</v>
      </c>
      <c r="B33" s="6" t="s">
        <v>841</v>
      </c>
      <c r="C33" s="6" t="s">
        <v>431</v>
      </c>
      <c r="D33" s="3">
        <v>60</v>
      </c>
      <c r="E33" s="3">
        <v>40</v>
      </c>
      <c r="F33" s="3">
        <v>3.4</v>
      </c>
      <c r="G33" s="3">
        <v>5.3</v>
      </c>
      <c r="H33" s="3">
        <v>5.7</v>
      </c>
      <c r="I33" s="3">
        <v>5.2</v>
      </c>
      <c r="J33" s="4">
        <v>5.6</v>
      </c>
      <c r="K33" s="4">
        <v>5.2</v>
      </c>
      <c r="L33" s="3">
        <v>-0.2</v>
      </c>
      <c r="M33" s="3">
        <v>6</v>
      </c>
      <c r="N33" s="4">
        <v>5.6</v>
      </c>
    </row>
    <row r="34" spans="1:14" x14ac:dyDescent="0.25">
      <c r="A34" s="5" t="s">
        <v>432</v>
      </c>
      <c r="B34" s="6" t="s">
        <v>1009</v>
      </c>
      <c r="C34" s="7" t="s">
        <v>433</v>
      </c>
      <c r="D34" s="3">
        <v>69</v>
      </c>
      <c r="E34" s="3">
        <v>63</v>
      </c>
      <c r="F34" s="3">
        <v>3.9</v>
      </c>
      <c r="G34" s="3">
        <v>6.5</v>
      </c>
      <c r="H34" s="3">
        <v>6.4</v>
      </c>
      <c r="I34" s="3">
        <v>6.2</v>
      </c>
      <c r="J34" s="4">
        <v>6.5</v>
      </c>
      <c r="K34" s="4">
        <v>5.5</v>
      </c>
      <c r="L34" s="3">
        <v>-0.1</v>
      </c>
      <c r="M34" s="3">
        <v>5.2</v>
      </c>
      <c r="N34" s="4">
        <v>6.5</v>
      </c>
    </row>
    <row r="35" spans="1:14" x14ac:dyDescent="0.25">
      <c r="A35" s="5" t="s">
        <v>434</v>
      </c>
      <c r="B35" s="6" t="s">
        <v>435</v>
      </c>
      <c r="C35" s="7" t="s">
        <v>436</v>
      </c>
      <c r="D35" s="3">
        <v>11</v>
      </c>
      <c r="E35" s="3">
        <v>6</v>
      </c>
      <c r="F35" s="3">
        <v>4</v>
      </c>
      <c r="G35" s="3">
        <v>6.3</v>
      </c>
      <c r="H35" s="3">
        <v>6.7</v>
      </c>
      <c r="I35" s="3">
        <v>6.7</v>
      </c>
      <c r="J35" s="4">
        <v>6.7</v>
      </c>
      <c r="K35" s="4">
        <v>6.5</v>
      </c>
      <c r="L35" s="3">
        <v>0.5</v>
      </c>
      <c r="M35" s="3">
        <v>6.8</v>
      </c>
      <c r="N35" s="4">
        <v>6.7</v>
      </c>
    </row>
    <row r="36" spans="1:14" x14ac:dyDescent="0.25">
      <c r="A36" s="5" t="s">
        <v>437</v>
      </c>
      <c r="B36" s="6" t="s">
        <v>894</v>
      </c>
      <c r="C36" s="7" t="s">
        <v>438</v>
      </c>
      <c r="D36" s="3">
        <v>69</v>
      </c>
      <c r="E36" s="3">
        <v>53</v>
      </c>
      <c r="F36" s="3">
        <v>3.5</v>
      </c>
      <c r="G36" s="3">
        <v>6.9</v>
      </c>
      <c r="H36" s="3">
        <v>6.8</v>
      </c>
      <c r="I36" s="3">
        <v>6.7</v>
      </c>
      <c r="J36" s="4">
        <v>6.8</v>
      </c>
      <c r="K36" s="4">
        <v>6.6</v>
      </c>
      <c r="L36" s="3">
        <v>1.4</v>
      </c>
      <c r="M36" s="3">
        <v>6.6</v>
      </c>
      <c r="N36" s="4">
        <v>6.8</v>
      </c>
    </row>
    <row r="37" spans="1:14" x14ac:dyDescent="0.25">
      <c r="A37" s="5" t="s">
        <v>439</v>
      </c>
      <c r="B37" s="6" t="s">
        <v>894</v>
      </c>
      <c r="C37" s="7" t="s">
        <v>440</v>
      </c>
      <c r="D37" s="3">
        <v>377</v>
      </c>
      <c r="E37" s="3">
        <v>335</v>
      </c>
      <c r="F37" s="3">
        <v>3.5</v>
      </c>
      <c r="G37" s="3">
        <v>7</v>
      </c>
      <c r="H37" s="3">
        <v>6.8</v>
      </c>
      <c r="I37" s="3">
        <v>6.6</v>
      </c>
      <c r="J37" s="4">
        <v>6.8</v>
      </c>
      <c r="K37" s="4">
        <v>6.6</v>
      </c>
      <c r="L37" s="3">
        <v>1.4</v>
      </c>
      <c r="M37" s="3">
        <v>6.7</v>
      </c>
      <c r="N37" s="4">
        <v>6.7</v>
      </c>
    </row>
    <row r="38" spans="1:14" x14ac:dyDescent="0.25">
      <c r="A38" s="5" t="s">
        <v>441</v>
      </c>
      <c r="B38" s="6" t="s">
        <v>894</v>
      </c>
      <c r="C38" s="7" t="s">
        <v>442</v>
      </c>
      <c r="D38" s="3">
        <v>47</v>
      </c>
      <c r="E38" s="3">
        <v>35</v>
      </c>
      <c r="F38" s="3">
        <v>3.5</v>
      </c>
      <c r="G38" s="3">
        <v>6.8</v>
      </c>
      <c r="H38" s="3">
        <v>6.7</v>
      </c>
      <c r="I38" s="3">
        <v>6.1</v>
      </c>
      <c r="J38" s="4">
        <v>6.5</v>
      </c>
      <c r="K38" s="4">
        <v>6.2</v>
      </c>
      <c r="L38" s="3">
        <v>0.2</v>
      </c>
      <c r="M38" s="3">
        <v>6.5</v>
      </c>
      <c r="N38" s="4">
        <v>6.5</v>
      </c>
    </row>
    <row r="39" spans="1:14" x14ac:dyDescent="0.25">
      <c r="A39" s="5" t="s">
        <v>443</v>
      </c>
      <c r="B39" s="6" t="s">
        <v>894</v>
      </c>
      <c r="C39" s="6" t="s">
        <v>444</v>
      </c>
      <c r="D39" s="3">
        <v>39</v>
      </c>
      <c r="E39" s="3">
        <v>28</v>
      </c>
      <c r="F39" s="3">
        <v>3.4</v>
      </c>
      <c r="G39" s="3">
        <v>6.9</v>
      </c>
      <c r="H39" s="3">
        <v>6.7</v>
      </c>
      <c r="I39" s="3">
        <v>6.2</v>
      </c>
      <c r="J39" s="4">
        <v>6.6</v>
      </c>
      <c r="K39" s="4">
        <v>6</v>
      </c>
      <c r="L39" s="3">
        <v>0.4</v>
      </c>
      <c r="M39" s="3">
        <v>6.5</v>
      </c>
      <c r="N39" s="4">
        <v>6.3</v>
      </c>
    </row>
    <row r="40" spans="1:14" x14ac:dyDescent="0.25">
      <c r="A40" s="5" t="s">
        <v>445</v>
      </c>
      <c r="B40" s="6" t="s">
        <v>706</v>
      </c>
      <c r="C40" s="6" t="s">
        <v>446</v>
      </c>
      <c r="D40" s="3">
        <v>68</v>
      </c>
      <c r="E40" s="3">
        <v>62</v>
      </c>
      <c r="F40" s="3">
        <v>3.6</v>
      </c>
      <c r="G40" s="3">
        <v>6.5</v>
      </c>
      <c r="H40" s="3">
        <v>6.6</v>
      </c>
      <c r="I40" s="3">
        <v>6.1</v>
      </c>
      <c r="J40" s="4">
        <v>6.4</v>
      </c>
      <c r="K40" s="4">
        <v>5.8</v>
      </c>
      <c r="L40" s="3">
        <v>-0.2</v>
      </c>
      <c r="M40" s="3">
        <v>6.5</v>
      </c>
      <c r="N40" s="4">
        <v>6.5</v>
      </c>
    </row>
    <row r="41" spans="1:14" x14ac:dyDescent="0.25">
      <c r="A41" s="5" t="s">
        <v>447</v>
      </c>
      <c r="B41" s="6" t="s">
        <v>706</v>
      </c>
      <c r="C41" s="7" t="s">
        <v>448</v>
      </c>
      <c r="D41" s="3">
        <v>109</v>
      </c>
      <c r="E41" s="3">
        <v>90</v>
      </c>
      <c r="F41" s="3">
        <v>3.3</v>
      </c>
      <c r="G41" s="3">
        <v>6.6</v>
      </c>
      <c r="H41" s="3">
        <v>6.6</v>
      </c>
      <c r="I41" s="3">
        <v>5.6</v>
      </c>
      <c r="J41" s="4">
        <v>6.1</v>
      </c>
      <c r="K41" s="4">
        <v>5.7</v>
      </c>
      <c r="L41" s="3">
        <v>0.1</v>
      </c>
      <c r="M41" s="3">
        <v>6</v>
      </c>
      <c r="N41" s="4">
        <v>6.1</v>
      </c>
    </row>
    <row r="42" spans="1:14" x14ac:dyDescent="0.25">
      <c r="A42" s="5" t="s">
        <v>449</v>
      </c>
      <c r="B42" s="6" t="s">
        <v>947</v>
      </c>
      <c r="C42" s="7" t="s">
        <v>450</v>
      </c>
      <c r="D42" s="3">
        <v>32</v>
      </c>
      <c r="E42" s="3">
        <v>28</v>
      </c>
      <c r="F42" s="3">
        <v>3.3</v>
      </c>
      <c r="G42" s="3">
        <v>6</v>
      </c>
      <c r="H42" s="3">
        <v>5.5</v>
      </c>
      <c r="I42" s="3">
        <v>5</v>
      </c>
      <c r="J42" s="4">
        <v>5.4</v>
      </c>
      <c r="K42" s="4">
        <v>6.1</v>
      </c>
      <c r="L42" s="3">
        <v>2.1</v>
      </c>
      <c r="M42" s="3">
        <v>6.1</v>
      </c>
      <c r="N42" s="4">
        <v>5.7</v>
      </c>
    </row>
    <row r="43" spans="1:14" x14ac:dyDescent="0.25">
      <c r="A43" s="5" t="s">
        <v>451</v>
      </c>
      <c r="B43" s="6" t="s">
        <v>947</v>
      </c>
      <c r="C43" s="6" t="s">
        <v>452</v>
      </c>
      <c r="D43" s="3">
        <v>32</v>
      </c>
      <c r="E43" s="3">
        <v>25</v>
      </c>
      <c r="F43" s="3">
        <v>3.4</v>
      </c>
      <c r="G43" s="3">
        <v>5.2</v>
      </c>
      <c r="H43" s="3">
        <v>5.3</v>
      </c>
      <c r="I43" s="3">
        <v>5</v>
      </c>
      <c r="J43" s="4">
        <v>5.2</v>
      </c>
      <c r="K43" s="4">
        <v>5.6</v>
      </c>
      <c r="L43" s="3">
        <v>0.2</v>
      </c>
      <c r="M43" s="3">
        <v>5.8</v>
      </c>
      <c r="N43" s="4">
        <v>5.3</v>
      </c>
    </row>
    <row r="44" spans="1:14" x14ac:dyDescent="0.25">
      <c r="A44" s="5" t="s">
        <v>453</v>
      </c>
      <c r="B44" s="6" t="s">
        <v>454</v>
      </c>
      <c r="C44" s="6" t="s">
        <v>444</v>
      </c>
      <c r="D44" s="3">
        <v>5</v>
      </c>
      <c r="E44" s="3">
        <v>4</v>
      </c>
      <c r="F44" s="3">
        <v>4</v>
      </c>
      <c r="G44" s="3">
        <v>7</v>
      </c>
      <c r="H44" s="3">
        <v>7</v>
      </c>
      <c r="I44" s="3">
        <v>6.8</v>
      </c>
      <c r="J44" s="4">
        <v>7</v>
      </c>
      <c r="K44" s="4">
        <v>6.8</v>
      </c>
      <c r="L44" s="3">
        <v>0</v>
      </c>
      <c r="M44" s="3">
        <v>7</v>
      </c>
      <c r="N44" s="4">
        <v>7</v>
      </c>
    </row>
    <row r="45" spans="1:14" x14ac:dyDescent="0.25">
      <c r="A45" s="5" t="s">
        <v>453</v>
      </c>
      <c r="B45" s="6" t="s">
        <v>454</v>
      </c>
      <c r="C45" s="7" t="s">
        <v>455</v>
      </c>
      <c r="D45" s="3">
        <v>5</v>
      </c>
      <c r="E45" s="3">
        <v>4</v>
      </c>
      <c r="F45" s="3">
        <v>4</v>
      </c>
      <c r="G45" s="3">
        <v>6.5</v>
      </c>
      <c r="H45" s="3">
        <v>6</v>
      </c>
      <c r="I45" s="3">
        <v>6.8</v>
      </c>
      <c r="J45" s="4">
        <v>6.5</v>
      </c>
      <c r="K45" s="4">
        <v>6.8</v>
      </c>
      <c r="L45" s="3">
        <v>0.2</v>
      </c>
      <c r="M45" s="3">
        <v>7</v>
      </c>
      <c r="N45" s="4">
        <v>7</v>
      </c>
    </row>
    <row r="46" spans="1:14" x14ac:dyDescent="0.25">
      <c r="A46" s="5" t="s">
        <v>456</v>
      </c>
      <c r="B46" s="6" t="s">
        <v>754</v>
      </c>
      <c r="C46" s="7" t="s">
        <v>457</v>
      </c>
      <c r="D46" s="3">
        <v>63</v>
      </c>
      <c r="E46" s="3">
        <v>50</v>
      </c>
      <c r="F46" s="3">
        <v>3.4</v>
      </c>
      <c r="G46" s="3">
        <v>6.8</v>
      </c>
      <c r="H46" s="3">
        <v>6.7</v>
      </c>
      <c r="I46" s="3">
        <v>6.5</v>
      </c>
      <c r="J46" s="4">
        <v>6.8</v>
      </c>
      <c r="K46" s="4">
        <v>6.3</v>
      </c>
      <c r="L46" s="3">
        <v>0.1</v>
      </c>
      <c r="M46" s="3">
        <v>6.7</v>
      </c>
      <c r="N46" s="4">
        <v>6.7</v>
      </c>
    </row>
    <row r="47" spans="1:14" x14ac:dyDescent="0.25">
      <c r="A47" s="5" t="s">
        <v>458</v>
      </c>
      <c r="B47" s="6" t="s">
        <v>754</v>
      </c>
      <c r="C47" s="7" t="s">
        <v>457</v>
      </c>
      <c r="D47" s="3">
        <v>153</v>
      </c>
      <c r="E47" s="3">
        <v>130</v>
      </c>
      <c r="F47" s="3">
        <v>3.2</v>
      </c>
      <c r="G47" s="3">
        <v>6.8</v>
      </c>
      <c r="H47" s="3">
        <v>6.7</v>
      </c>
      <c r="I47" s="3">
        <v>6.6</v>
      </c>
      <c r="J47" s="4">
        <v>6.7</v>
      </c>
      <c r="K47" s="4">
        <v>6.3</v>
      </c>
      <c r="L47" s="3">
        <v>0.2</v>
      </c>
      <c r="M47" s="3">
        <v>6.6</v>
      </c>
      <c r="N47" s="4">
        <v>6.7</v>
      </c>
    </row>
    <row r="48" spans="1:14" x14ac:dyDescent="0.25">
      <c r="A48" s="5" t="s">
        <v>459</v>
      </c>
      <c r="B48" s="6" t="s">
        <v>754</v>
      </c>
      <c r="C48" s="7" t="s">
        <v>457</v>
      </c>
      <c r="D48" s="3">
        <v>34</v>
      </c>
      <c r="E48" s="3">
        <v>31</v>
      </c>
      <c r="F48" s="3">
        <v>3.3</v>
      </c>
      <c r="G48" s="3">
        <v>6.8</v>
      </c>
      <c r="H48" s="3">
        <v>6.6</v>
      </c>
      <c r="I48" s="3">
        <v>6.7</v>
      </c>
      <c r="J48" s="4">
        <v>6.7</v>
      </c>
      <c r="K48" s="4">
        <v>6.4</v>
      </c>
      <c r="L48" s="3">
        <v>0.3</v>
      </c>
      <c r="M48" s="3">
        <v>6.6</v>
      </c>
      <c r="N48" s="4">
        <v>6.7</v>
      </c>
    </row>
    <row r="49" spans="1:14" x14ac:dyDescent="0.25">
      <c r="A49" s="5" t="s">
        <v>460</v>
      </c>
      <c r="B49" s="6" t="s">
        <v>461</v>
      </c>
      <c r="C49" s="7" t="s">
        <v>462</v>
      </c>
      <c r="D49" s="3">
        <v>3</v>
      </c>
      <c r="E49" s="3">
        <v>3</v>
      </c>
      <c r="F49" s="3">
        <v>3.7</v>
      </c>
      <c r="G49" s="3">
        <v>6.3</v>
      </c>
      <c r="H49" s="3">
        <v>6.3</v>
      </c>
      <c r="I49" s="3">
        <v>6</v>
      </c>
      <c r="J49" s="4">
        <v>6.7</v>
      </c>
      <c r="K49" s="4">
        <v>6.3</v>
      </c>
      <c r="L49" s="3">
        <v>0.3</v>
      </c>
      <c r="M49" s="3">
        <v>7</v>
      </c>
      <c r="N49" s="4">
        <v>6.7</v>
      </c>
    </row>
    <row r="50" spans="1:14" x14ac:dyDescent="0.25">
      <c r="A50" s="5" t="s">
        <v>460</v>
      </c>
      <c r="B50" s="6" t="s">
        <v>461</v>
      </c>
      <c r="C50" s="7" t="s">
        <v>463</v>
      </c>
      <c r="D50" s="3">
        <v>3</v>
      </c>
      <c r="E50" s="3">
        <v>3</v>
      </c>
      <c r="F50" s="3">
        <v>4</v>
      </c>
      <c r="G50" s="3">
        <v>6.7</v>
      </c>
      <c r="H50" s="3">
        <v>6.3</v>
      </c>
      <c r="I50" s="3">
        <v>5.7</v>
      </c>
      <c r="J50" s="4">
        <v>6.3</v>
      </c>
      <c r="K50" s="4">
        <v>6</v>
      </c>
      <c r="L50" s="3">
        <v>0.7</v>
      </c>
      <c r="M50" s="3">
        <v>6.7</v>
      </c>
      <c r="N50" s="4">
        <v>6.7</v>
      </c>
    </row>
    <row r="51" spans="1:14" x14ac:dyDescent="0.25">
      <c r="A51" s="5" t="s">
        <v>464</v>
      </c>
      <c r="B51" s="6" t="s">
        <v>813</v>
      </c>
      <c r="C51" s="7" t="s">
        <v>465</v>
      </c>
      <c r="D51" s="3">
        <v>24</v>
      </c>
      <c r="E51" s="3">
        <v>17</v>
      </c>
      <c r="F51" s="3">
        <v>3.7</v>
      </c>
      <c r="G51" s="3">
        <v>6.5</v>
      </c>
      <c r="H51" s="3">
        <v>6.3</v>
      </c>
      <c r="I51" s="3">
        <v>6.1</v>
      </c>
      <c r="J51" s="4">
        <v>6.3</v>
      </c>
      <c r="K51" s="4">
        <v>6.1</v>
      </c>
      <c r="L51" s="3">
        <v>0.4</v>
      </c>
      <c r="M51" s="3">
        <v>5.9</v>
      </c>
      <c r="N51" s="4">
        <v>6.1</v>
      </c>
    </row>
    <row r="52" spans="1:14" x14ac:dyDescent="0.25">
      <c r="A52" s="5" t="s">
        <v>466</v>
      </c>
      <c r="B52" s="6" t="s">
        <v>467</v>
      </c>
      <c r="C52" s="7" t="s">
        <v>557</v>
      </c>
      <c r="D52" s="3">
        <v>10</v>
      </c>
      <c r="E52" s="3">
        <v>8</v>
      </c>
      <c r="F52" s="3">
        <v>3.4</v>
      </c>
      <c r="G52" s="3">
        <v>7</v>
      </c>
      <c r="H52" s="3">
        <v>7</v>
      </c>
      <c r="I52" s="3">
        <v>6.9</v>
      </c>
      <c r="J52" s="4">
        <v>7</v>
      </c>
      <c r="K52" s="4">
        <v>7</v>
      </c>
      <c r="L52" s="3">
        <v>0.4</v>
      </c>
      <c r="M52" s="3">
        <v>6.9</v>
      </c>
      <c r="N52" s="4">
        <v>7</v>
      </c>
    </row>
    <row r="53" spans="1:14" x14ac:dyDescent="0.25">
      <c r="A53" s="5" t="s">
        <v>468</v>
      </c>
      <c r="B53" s="6" t="s">
        <v>469</v>
      </c>
      <c r="C53" s="6" t="s">
        <v>470</v>
      </c>
      <c r="D53" s="3">
        <v>22</v>
      </c>
      <c r="E53" s="3">
        <v>16</v>
      </c>
      <c r="F53" s="3">
        <v>3.4</v>
      </c>
      <c r="G53" s="3">
        <v>6.2</v>
      </c>
      <c r="H53" s="3">
        <v>6.1</v>
      </c>
      <c r="I53" s="3">
        <v>6.1</v>
      </c>
      <c r="J53" s="4">
        <v>5.9</v>
      </c>
      <c r="K53" s="4">
        <v>6</v>
      </c>
      <c r="L53" s="3">
        <v>1.2</v>
      </c>
      <c r="M53" s="3">
        <v>6.4</v>
      </c>
      <c r="N53" s="4">
        <v>6.2</v>
      </c>
    </row>
    <row r="54" spans="1:14" x14ac:dyDescent="0.25">
      <c r="A54" s="5" t="s">
        <v>471</v>
      </c>
      <c r="B54" s="6" t="s">
        <v>919</v>
      </c>
      <c r="C54" s="7" t="s">
        <v>472</v>
      </c>
      <c r="D54" s="3">
        <v>39</v>
      </c>
      <c r="E54" s="3">
        <v>33</v>
      </c>
      <c r="F54" s="3">
        <v>3.4</v>
      </c>
      <c r="G54" s="3">
        <v>6.7</v>
      </c>
      <c r="H54" s="3">
        <v>6</v>
      </c>
      <c r="I54" s="3">
        <v>5.9</v>
      </c>
      <c r="J54" s="4">
        <v>6.2</v>
      </c>
      <c r="K54" s="4">
        <v>6.3</v>
      </c>
      <c r="L54" s="3">
        <v>0.9</v>
      </c>
      <c r="M54" s="3">
        <v>6.2</v>
      </c>
      <c r="N54" s="4">
        <v>6.2</v>
      </c>
    </row>
    <row r="55" spans="1:14" x14ac:dyDescent="0.25">
      <c r="A55" s="5" t="s">
        <v>473</v>
      </c>
      <c r="B55" s="6" t="s">
        <v>996</v>
      </c>
      <c r="C55" s="7" t="s">
        <v>474</v>
      </c>
      <c r="D55" s="3">
        <v>82</v>
      </c>
      <c r="E55" s="3">
        <v>73</v>
      </c>
      <c r="F55" s="3">
        <v>3.5</v>
      </c>
      <c r="G55" s="3">
        <v>6.1</v>
      </c>
      <c r="H55" s="3">
        <v>6.2</v>
      </c>
      <c r="I55" s="3">
        <v>5.9</v>
      </c>
      <c r="J55" s="4">
        <v>6.1</v>
      </c>
      <c r="K55" s="4">
        <v>5.7</v>
      </c>
      <c r="L55" s="3">
        <v>0.2</v>
      </c>
      <c r="M55" s="3">
        <v>6.2</v>
      </c>
      <c r="N55" s="4">
        <v>6</v>
      </c>
    </row>
    <row r="56" spans="1:14" x14ac:dyDescent="0.25">
      <c r="A56" s="5" t="s">
        <v>475</v>
      </c>
      <c r="B56" s="6" t="s">
        <v>908</v>
      </c>
      <c r="C56" s="7" t="s">
        <v>476</v>
      </c>
      <c r="D56" s="3">
        <v>63</v>
      </c>
      <c r="E56" s="3">
        <v>54</v>
      </c>
      <c r="F56" s="3">
        <v>3.2</v>
      </c>
      <c r="G56" s="3">
        <v>6.6</v>
      </c>
      <c r="H56" s="3">
        <v>6.3</v>
      </c>
      <c r="I56" s="3">
        <v>5.9</v>
      </c>
      <c r="J56" s="4">
        <v>6.3</v>
      </c>
      <c r="K56" s="4">
        <v>5.8</v>
      </c>
      <c r="L56" s="3">
        <v>0.7</v>
      </c>
      <c r="M56" s="3">
        <v>5.9</v>
      </c>
      <c r="N56" s="4">
        <v>6.1</v>
      </c>
    </row>
    <row r="57" spans="1:14" x14ac:dyDescent="0.25">
      <c r="A57" s="5" t="s">
        <v>477</v>
      </c>
      <c r="B57" s="6" t="s">
        <v>924</v>
      </c>
      <c r="C57" s="6" t="s">
        <v>478</v>
      </c>
      <c r="D57" s="3">
        <v>51</v>
      </c>
      <c r="E57" s="3">
        <v>37</v>
      </c>
      <c r="F57" s="3">
        <v>3.6</v>
      </c>
      <c r="G57" s="3">
        <v>5.8</v>
      </c>
      <c r="H57" s="3">
        <v>5.8</v>
      </c>
      <c r="I57" s="3">
        <v>5.2</v>
      </c>
      <c r="J57" s="4">
        <v>5.6</v>
      </c>
      <c r="K57" s="4">
        <v>5.2</v>
      </c>
      <c r="L57" s="3">
        <v>-0.2</v>
      </c>
      <c r="M57" s="3">
        <v>5.6</v>
      </c>
      <c r="N57" s="4">
        <v>5.4</v>
      </c>
    </row>
    <row r="58" spans="1:14" x14ac:dyDescent="0.25">
      <c r="A58" s="5" t="s">
        <v>477</v>
      </c>
      <c r="B58" s="6" t="s">
        <v>924</v>
      </c>
      <c r="C58" s="6" t="s">
        <v>479</v>
      </c>
      <c r="D58" s="3">
        <v>51</v>
      </c>
      <c r="E58" s="3">
        <v>36</v>
      </c>
      <c r="F58" s="3">
        <v>3.6</v>
      </c>
      <c r="G58" s="3">
        <v>5.9</v>
      </c>
      <c r="H58" s="3">
        <v>5.7</v>
      </c>
      <c r="I58" s="3">
        <v>5.2</v>
      </c>
      <c r="J58" s="4">
        <v>5.6</v>
      </c>
      <c r="K58" s="4">
        <v>5.3</v>
      </c>
      <c r="L58" s="3">
        <v>-0.1</v>
      </c>
      <c r="M58" s="3">
        <v>5.8</v>
      </c>
      <c r="N58" s="4">
        <v>5.6</v>
      </c>
    </row>
    <row r="59" spans="1:14" x14ac:dyDescent="0.25">
      <c r="A59" s="5" t="s">
        <v>480</v>
      </c>
      <c r="B59" s="6" t="s">
        <v>681</v>
      </c>
      <c r="C59" s="6" t="s">
        <v>481</v>
      </c>
      <c r="D59" s="3">
        <v>38</v>
      </c>
      <c r="E59" s="3">
        <v>34</v>
      </c>
      <c r="F59" s="3">
        <v>3.6</v>
      </c>
      <c r="G59" s="3">
        <v>5.7</v>
      </c>
      <c r="H59" s="3">
        <v>5.5</v>
      </c>
      <c r="I59" s="3">
        <v>5</v>
      </c>
      <c r="J59" s="4">
        <v>5.3</v>
      </c>
      <c r="K59" s="4">
        <v>4.9000000000000004</v>
      </c>
      <c r="L59" s="3">
        <v>0.5</v>
      </c>
      <c r="M59" s="3">
        <v>5.0999999999999996</v>
      </c>
      <c r="N59" s="4">
        <v>5.0999999999999996</v>
      </c>
    </row>
    <row r="60" spans="1:14" x14ac:dyDescent="0.25">
      <c r="A60" s="5" t="s">
        <v>482</v>
      </c>
      <c r="B60" s="6" t="s">
        <v>483</v>
      </c>
      <c r="C60" s="7" t="s">
        <v>557</v>
      </c>
      <c r="D60" s="3">
        <v>64</v>
      </c>
      <c r="E60" s="3">
        <v>55</v>
      </c>
      <c r="F60" s="3">
        <v>3.4</v>
      </c>
      <c r="G60" s="3">
        <v>6.6</v>
      </c>
      <c r="H60" s="3">
        <v>6.6</v>
      </c>
      <c r="I60" s="3">
        <v>6.4</v>
      </c>
      <c r="J60" s="4">
        <v>6.6</v>
      </c>
      <c r="K60" s="4">
        <v>6.5</v>
      </c>
      <c r="L60" s="3">
        <v>0.8</v>
      </c>
      <c r="M60" s="3">
        <v>6.5</v>
      </c>
      <c r="N60" s="4">
        <v>6.5</v>
      </c>
    </row>
    <row r="61" spans="1:14" x14ac:dyDescent="0.25">
      <c r="A61" s="5" t="s">
        <v>484</v>
      </c>
      <c r="B61" s="6" t="s">
        <v>911</v>
      </c>
      <c r="C61" s="7" t="s">
        <v>476</v>
      </c>
      <c r="D61" s="3">
        <v>68</v>
      </c>
      <c r="E61" s="3">
        <v>57</v>
      </c>
      <c r="F61" s="3">
        <v>3.4</v>
      </c>
      <c r="G61" s="3">
        <v>6.7</v>
      </c>
      <c r="H61" s="3">
        <v>6.6</v>
      </c>
      <c r="I61" s="3">
        <v>6.4</v>
      </c>
      <c r="J61" s="4">
        <v>6.5</v>
      </c>
      <c r="K61" s="4">
        <v>6.2</v>
      </c>
      <c r="L61" s="3">
        <v>0.5</v>
      </c>
      <c r="M61" s="3">
        <v>6.3</v>
      </c>
      <c r="N61" s="4">
        <v>6.5</v>
      </c>
    </row>
    <row r="62" spans="1:14" x14ac:dyDescent="0.25">
      <c r="A62" s="5" t="s">
        <v>485</v>
      </c>
      <c r="B62" s="6" t="s">
        <v>999</v>
      </c>
      <c r="C62" s="7" t="s">
        <v>486</v>
      </c>
      <c r="D62" s="3">
        <v>38</v>
      </c>
      <c r="E62" s="3">
        <v>33</v>
      </c>
      <c r="F62" s="3">
        <v>3.4</v>
      </c>
      <c r="G62" s="3">
        <v>5.3</v>
      </c>
      <c r="H62" s="3">
        <v>4.5999999999999996</v>
      </c>
      <c r="I62" s="3">
        <v>4.8</v>
      </c>
      <c r="J62" s="4">
        <v>5.0999999999999996</v>
      </c>
      <c r="K62" s="4">
        <v>4.8</v>
      </c>
      <c r="L62" s="3">
        <v>0.2</v>
      </c>
      <c r="M62" s="3">
        <v>5.7</v>
      </c>
      <c r="N62" s="4">
        <v>5.0999999999999996</v>
      </c>
    </row>
    <row r="63" spans="1:14" x14ac:dyDescent="0.25">
      <c r="A63" s="5" t="s">
        <v>487</v>
      </c>
      <c r="B63" s="6" t="s">
        <v>999</v>
      </c>
      <c r="C63" s="6" t="s">
        <v>463</v>
      </c>
      <c r="D63" s="3">
        <v>59</v>
      </c>
      <c r="E63" s="3">
        <v>51</v>
      </c>
      <c r="F63" s="3">
        <v>3.5</v>
      </c>
      <c r="G63" s="3">
        <v>5.8</v>
      </c>
      <c r="H63" s="3">
        <v>6.2</v>
      </c>
      <c r="I63" s="3">
        <v>6</v>
      </c>
      <c r="J63" s="4">
        <v>6</v>
      </c>
      <c r="K63" s="4">
        <v>6.2</v>
      </c>
      <c r="L63" s="3">
        <v>1.2</v>
      </c>
      <c r="M63" s="3">
        <v>6.2</v>
      </c>
      <c r="N63" s="4">
        <v>5.9</v>
      </c>
    </row>
    <row r="64" spans="1:14" x14ac:dyDescent="0.25">
      <c r="A64" s="5" t="s">
        <v>488</v>
      </c>
      <c r="B64" s="6" t="s">
        <v>959</v>
      </c>
      <c r="C64" s="7" t="s">
        <v>489</v>
      </c>
      <c r="D64" s="3">
        <v>40</v>
      </c>
      <c r="E64" s="3">
        <v>34</v>
      </c>
      <c r="F64" s="3">
        <v>3.8</v>
      </c>
      <c r="G64" s="3">
        <v>6.4</v>
      </c>
      <c r="H64" s="3">
        <v>6.1</v>
      </c>
      <c r="I64" s="3">
        <v>5.6</v>
      </c>
      <c r="J64" s="4">
        <v>5.9</v>
      </c>
      <c r="K64" s="4">
        <v>5.4</v>
      </c>
      <c r="L64" s="3">
        <v>-0.3</v>
      </c>
      <c r="M64" s="3">
        <v>5.9</v>
      </c>
      <c r="N64" s="4">
        <v>5.8</v>
      </c>
    </row>
    <row r="65" spans="1:14" x14ac:dyDescent="0.25">
      <c r="A65" s="5" t="s">
        <v>490</v>
      </c>
      <c r="B65" s="6" t="s">
        <v>743</v>
      </c>
      <c r="C65" s="7" t="s">
        <v>491</v>
      </c>
      <c r="D65" s="3">
        <v>64</v>
      </c>
      <c r="E65" s="3">
        <v>55</v>
      </c>
      <c r="F65" s="3">
        <v>3.5</v>
      </c>
      <c r="G65" s="3">
        <v>6.2</v>
      </c>
      <c r="H65" s="3">
        <v>5.8</v>
      </c>
      <c r="I65" s="3">
        <v>5.5</v>
      </c>
      <c r="J65" s="4">
        <v>5.8</v>
      </c>
      <c r="K65" s="4">
        <v>5.5</v>
      </c>
      <c r="L65" s="3">
        <v>0.5</v>
      </c>
      <c r="M65" s="3">
        <v>6.1</v>
      </c>
      <c r="N65" s="4">
        <v>5.7</v>
      </c>
    </row>
    <row r="66" spans="1:14" x14ac:dyDescent="0.25">
      <c r="A66" s="5" t="s">
        <v>492</v>
      </c>
      <c r="B66" s="6" t="s">
        <v>816</v>
      </c>
      <c r="C66" s="6" t="s">
        <v>493</v>
      </c>
      <c r="D66" s="3">
        <v>49</v>
      </c>
      <c r="E66" s="3">
        <v>40</v>
      </c>
      <c r="F66" s="3">
        <v>3.4</v>
      </c>
      <c r="G66" s="3">
        <v>6.7</v>
      </c>
      <c r="H66" s="3">
        <v>6.5</v>
      </c>
      <c r="I66" s="3">
        <v>6.3</v>
      </c>
      <c r="J66" s="4">
        <v>6.5</v>
      </c>
      <c r="K66" s="4">
        <v>6.5</v>
      </c>
      <c r="L66" s="3">
        <v>1</v>
      </c>
      <c r="M66" s="3">
        <v>6.2</v>
      </c>
      <c r="N66" s="4">
        <v>6.4</v>
      </c>
    </row>
    <row r="67" spans="1:14" x14ac:dyDescent="0.25">
      <c r="A67" s="5" t="s">
        <v>494</v>
      </c>
      <c r="B67" s="6" t="s">
        <v>495</v>
      </c>
      <c r="C67" s="7" t="s">
        <v>496</v>
      </c>
      <c r="D67" s="3">
        <v>31</v>
      </c>
      <c r="E67" s="3">
        <v>28</v>
      </c>
      <c r="F67" s="3">
        <v>3.4</v>
      </c>
      <c r="G67" s="3">
        <v>6.2</v>
      </c>
      <c r="H67" s="3">
        <v>5.7</v>
      </c>
      <c r="I67" s="3">
        <v>5.6</v>
      </c>
      <c r="J67" s="4">
        <v>5.9</v>
      </c>
      <c r="K67" s="4">
        <v>6.5</v>
      </c>
      <c r="L67" s="3">
        <v>1.1000000000000001</v>
      </c>
      <c r="M67" s="3">
        <v>6</v>
      </c>
      <c r="N67" s="4">
        <v>5.8</v>
      </c>
    </row>
    <row r="68" spans="1:14" x14ac:dyDescent="0.25">
      <c r="A68" s="5" t="s">
        <v>497</v>
      </c>
      <c r="B68" s="6" t="s">
        <v>495</v>
      </c>
      <c r="C68" s="7" t="s">
        <v>496</v>
      </c>
      <c r="D68" s="3">
        <v>55</v>
      </c>
      <c r="E68" s="3">
        <v>40</v>
      </c>
      <c r="F68" s="3">
        <v>3.3</v>
      </c>
      <c r="G68" s="3">
        <v>6.2</v>
      </c>
      <c r="H68" s="3">
        <v>5.8</v>
      </c>
      <c r="I68" s="3">
        <v>5.5</v>
      </c>
      <c r="J68" s="4">
        <v>5.8</v>
      </c>
      <c r="K68" s="4">
        <v>6.3</v>
      </c>
      <c r="L68" s="3">
        <v>1.7</v>
      </c>
      <c r="M68" s="3">
        <v>5.7</v>
      </c>
      <c r="N68" s="4">
        <v>5.5</v>
      </c>
    </row>
    <row r="69" spans="1:14" x14ac:dyDescent="0.25">
      <c r="A69" s="5" t="s">
        <v>498</v>
      </c>
      <c r="B69" s="6" t="s">
        <v>784</v>
      </c>
      <c r="C69" s="7" t="s">
        <v>499</v>
      </c>
      <c r="D69" s="3">
        <v>64</v>
      </c>
      <c r="E69" s="3">
        <v>53</v>
      </c>
      <c r="F69" s="3">
        <v>3.4</v>
      </c>
      <c r="G69" s="3">
        <v>6</v>
      </c>
      <c r="H69" s="3">
        <v>5.2</v>
      </c>
      <c r="I69" s="3">
        <v>5</v>
      </c>
      <c r="J69" s="4">
        <v>5.4</v>
      </c>
      <c r="K69" s="4">
        <v>5.4</v>
      </c>
      <c r="L69" s="3">
        <v>-0.2</v>
      </c>
      <c r="M69" s="3">
        <v>5.8</v>
      </c>
      <c r="N69" s="4">
        <v>5.3</v>
      </c>
    </row>
    <row r="70" spans="1:14" x14ac:dyDescent="0.25">
      <c r="A70" s="5" t="s">
        <v>500</v>
      </c>
      <c r="B70" s="6" t="s">
        <v>926</v>
      </c>
      <c r="C70" s="7" t="s">
        <v>501</v>
      </c>
      <c r="D70" s="3">
        <v>17</v>
      </c>
      <c r="E70" s="3">
        <v>15</v>
      </c>
      <c r="F70" s="3">
        <v>3.4</v>
      </c>
      <c r="G70" s="3">
        <v>5.6</v>
      </c>
      <c r="H70" s="3">
        <v>4.5999999999999996</v>
      </c>
      <c r="I70" s="3">
        <v>4.5999999999999996</v>
      </c>
      <c r="J70" s="4">
        <v>4.9000000000000004</v>
      </c>
      <c r="K70" s="4">
        <v>5.3</v>
      </c>
      <c r="L70" s="3">
        <v>1.3</v>
      </c>
      <c r="M70" s="3">
        <v>5.7</v>
      </c>
      <c r="N70" s="4">
        <v>4.9000000000000004</v>
      </c>
    </row>
    <row r="71" spans="1:14" x14ac:dyDescent="0.25">
      <c r="A71" s="5" t="s">
        <v>502</v>
      </c>
      <c r="B71" s="6" t="s">
        <v>926</v>
      </c>
      <c r="C71" s="7" t="s">
        <v>501</v>
      </c>
      <c r="D71" s="3">
        <v>21</v>
      </c>
      <c r="E71" s="3">
        <v>16</v>
      </c>
      <c r="F71" s="3">
        <v>3.1</v>
      </c>
      <c r="G71" s="3">
        <v>5.6</v>
      </c>
      <c r="H71" s="3">
        <v>4.9000000000000004</v>
      </c>
      <c r="I71" s="3">
        <v>4.7</v>
      </c>
      <c r="J71" s="4">
        <v>4.9000000000000004</v>
      </c>
      <c r="K71" s="4">
        <v>5.6</v>
      </c>
      <c r="L71" s="3">
        <v>1.5</v>
      </c>
      <c r="M71" s="3">
        <v>5.2</v>
      </c>
      <c r="N71" s="4">
        <v>5</v>
      </c>
    </row>
    <row r="72" spans="1:14" x14ac:dyDescent="0.25">
      <c r="A72" s="5" t="s">
        <v>503</v>
      </c>
      <c r="B72" s="6" t="s">
        <v>891</v>
      </c>
      <c r="C72" s="7" t="s">
        <v>440</v>
      </c>
      <c r="D72" s="3">
        <v>118</v>
      </c>
      <c r="E72" s="3">
        <v>102</v>
      </c>
      <c r="F72" s="3">
        <v>3.3</v>
      </c>
      <c r="G72" s="3">
        <v>7</v>
      </c>
      <c r="H72" s="3">
        <v>6.9</v>
      </c>
      <c r="I72" s="3">
        <v>6.6</v>
      </c>
      <c r="J72" s="4">
        <v>6.9</v>
      </c>
      <c r="K72" s="4">
        <v>6.7</v>
      </c>
      <c r="L72" s="3">
        <v>1.1000000000000001</v>
      </c>
      <c r="M72" s="3">
        <v>6.7</v>
      </c>
      <c r="N72" s="4">
        <v>6.8</v>
      </c>
    </row>
    <row r="73" spans="1:14" x14ac:dyDescent="0.25">
      <c r="A73" s="5" t="s">
        <v>504</v>
      </c>
      <c r="B73" s="6" t="s">
        <v>891</v>
      </c>
      <c r="C73" s="6" t="s">
        <v>505</v>
      </c>
      <c r="D73" s="3">
        <v>48</v>
      </c>
      <c r="E73" s="3">
        <v>37</v>
      </c>
      <c r="F73" s="3">
        <v>3.5</v>
      </c>
      <c r="G73" s="3">
        <v>5.5</v>
      </c>
      <c r="H73" s="3">
        <v>5.4</v>
      </c>
      <c r="I73" s="3">
        <v>5.3</v>
      </c>
      <c r="J73" s="4">
        <v>5.4</v>
      </c>
      <c r="K73" s="4">
        <v>5.8</v>
      </c>
      <c r="L73" s="3">
        <v>0.4</v>
      </c>
      <c r="M73" s="3">
        <v>6.3</v>
      </c>
      <c r="N73" s="4">
        <v>5.6</v>
      </c>
    </row>
    <row r="74" spans="1:14" x14ac:dyDescent="0.25">
      <c r="A74" s="5" t="s">
        <v>506</v>
      </c>
      <c r="B74" s="6" t="s">
        <v>648</v>
      </c>
      <c r="C74" s="7" t="s">
        <v>507</v>
      </c>
      <c r="D74" s="3">
        <v>56</v>
      </c>
      <c r="E74" s="3">
        <v>48</v>
      </c>
      <c r="F74" s="3">
        <v>3.5</v>
      </c>
      <c r="G74" s="3">
        <v>5.9</v>
      </c>
      <c r="H74" s="3">
        <v>5.2</v>
      </c>
      <c r="I74" s="3">
        <v>5</v>
      </c>
      <c r="J74" s="4">
        <v>5.2</v>
      </c>
      <c r="K74" s="4">
        <v>6.2</v>
      </c>
      <c r="L74" s="3">
        <v>1.5</v>
      </c>
      <c r="M74" s="3">
        <v>5.9</v>
      </c>
      <c r="N74" s="4">
        <v>5.2</v>
      </c>
    </row>
    <row r="75" spans="1:14" x14ac:dyDescent="0.25">
      <c r="A75" s="5" t="s">
        <v>508</v>
      </c>
      <c r="B75" s="6" t="s">
        <v>648</v>
      </c>
      <c r="C75" s="7" t="s">
        <v>507</v>
      </c>
      <c r="D75" s="3">
        <v>27</v>
      </c>
      <c r="E75" s="3">
        <v>25</v>
      </c>
      <c r="F75" s="3">
        <v>3.4</v>
      </c>
      <c r="G75" s="3">
        <v>6.3</v>
      </c>
      <c r="H75" s="3">
        <v>5</v>
      </c>
      <c r="I75" s="3">
        <v>5.0999999999999996</v>
      </c>
      <c r="J75" s="4">
        <v>5.4</v>
      </c>
      <c r="K75" s="4">
        <v>5.8</v>
      </c>
      <c r="L75" s="3">
        <v>1.3</v>
      </c>
      <c r="M75" s="3">
        <v>6</v>
      </c>
      <c r="N75" s="4">
        <v>5.4</v>
      </c>
    </row>
    <row r="76" spans="1:14" x14ac:dyDescent="0.25">
      <c r="A76" s="5" t="s">
        <v>509</v>
      </c>
      <c r="B76" s="6" t="s">
        <v>648</v>
      </c>
      <c r="C76" s="7" t="s">
        <v>507</v>
      </c>
      <c r="D76" s="3">
        <v>25</v>
      </c>
      <c r="E76" s="3">
        <v>22</v>
      </c>
      <c r="F76" s="3">
        <v>3.4</v>
      </c>
      <c r="G76" s="3">
        <v>6.5</v>
      </c>
      <c r="H76" s="3">
        <v>6.1</v>
      </c>
      <c r="I76" s="3">
        <v>6</v>
      </c>
      <c r="J76" s="4">
        <v>6</v>
      </c>
      <c r="K76" s="4">
        <v>6.5</v>
      </c>
      <c r="L76" s="3">
        <v>1.6</v>
      </c>
      <c r="M76" s="3">
        <v>6.5</v>
      </c>
      <c r="N76" s="4">
        <v>6.1</v>
      </c>
    </row>
    <row r="77" spans="1:14" x14ac:dyDescent="0.25">
      <c r="A77" s="5" t="s">
        <v>510</v>
      </c>
      <c r="B77" s="6" t="s">
        <v>661</v>
      </c>
      <c r="C77" s="7" t="s">
        <v>511</v>
      </c>
      <c r="D77" s="3">
        <v>27</v>
      </c>
      <c r="E77" s="3">
        <v>23</v>
      </c>
      <c r="F77" s="3">
        <v>3.5</v>
      </c>
      <c r="G77" s="3">
        <v>4.9000000000000004</v>
      </c>
      <c r="H77" s="3">
        <v>3.6</v>
      </c>
      <c r="I77" s="3">
        <v>3.9</v>
      </c>
      <c r="J77" s="4">
        <v>3.9</v>
      </c>
      <c r="K77" s="4">
        <v>5.5</v>
      </c>
      <c r="L77" s="3">
        <v>0.6</v>
      </c>
      <c r="M77" s="3">
        <v>5.9</v>
      </c>
      <c r="N77" s="4">
        <v>4.5</v>
      </c>
    </row>
    <row r="78" spans="1:14" x14ac:dyDescent="0.25">
      <c r="A78" s="5" t="s">
        <v>512</v>
      </c>
      <c r="B78" s="6" t="s">
        <v>661</v>
      </c>
      <c r="C78" s="7" t="s">
        <v>511</v>
      </c>
      <c r="D78" s="3">
        <v>41</v>
      </c>
      <c r="E78" s="3">
        <v>27</v>
      </c>
      <c r="F78" s="3">
        <v>3.4</v>
      </c>
      <c r="G78" s="3">
        <v>6</v>
      </c>
      <c r="H78" s="3">
        <v>4.5999999999999996</v>
      </c>
      <c r="I78" s="3">
        <v>4.9000000000000004</v>
      </c>
      <c r="J78" s="4">
        <v>4.9000000000000004</v>
      </c>
      <c r="K78" s="4">
        <v>5.7</v>
      </c>
      <c r="L78" s="3">
        <v>0.3</v>
      </c>
      <c r="M78" s="3">
        <v>6.1</v>
      </c>
      <c r="N78" s="4">
        <v>5.2</v>
      </c>
    </row>
    <row r="79" spans="1:14" x14ac:dyDescent="0.25">
      <c r="A79" s="5" t="s">
        <v>513</v>
      </c>
      <c r="B79" s="6" t="s">
        <v>514</v>
      </c>
      <c r="C79" s="7" t="s">
        <v>515</v>
      </c>
      <c r="D79" s="3">
        <v>17</v>
      </c>
      <c r="E79" s="3">
        <v>11</v>
      </c>
      <c r="F79" s="3">
        <v>3.5</v>
      </c>
      <c r="G79" s="3">
        <v>5.5</v>
      </c>
      <c r="H79" s="3">
        <v>5.5</v>
      </c>
      <c r="I79" s="3">
        <v>5</v>
      </c>
      <c r="J79" s="4">
        <v>5.5</v>
      </c>
      <c r="K79" s="4">
        <v>4.9000000000000004</v>
      </c>
      <c r="L79" s="3">
        <v>0.4</v>
      </c>
      <c r="M79" s="3">
        <v>5.7</v>
      </c>
      <c r="N79" s="4">
        <v>5.4</v>
      </c>
    </row>
    <row r="80" spans="1:14" x14ac:dyDescent="0.25">
      <c r="A80" s="5" t="s">
        <v>513</v>
      </c>
      <c r="B80" s="6" t="s">
        <v>514</v>
      </c>
      <c r="C80" s="7" t="s">
        <v>516</v>
      </c>
      <c r="D80" s="3">
        <v>17</v>
      </c>
      <c r="E80" s="3">
        <v>11</v>
      </c>
      <c r="F80" s="3">
        <v>3.5</v>
      </c>
      <c r="G80" s="3">
        <v>5.5</v>
      </c>
      <c r="H80" s="3">
        <v>5.5</v>
      </c>
      <c r="I80" s="3">
        <v>5</v>
      </c>
      <c r="J80" s="4">
        <v>5.3</v>
      </c>
      <c r="K80" s="4">
        <v>5.2</v>
      </c>
      <c r="L80" s="3">
        <v>0.4</v>
      </c>
      <c r="M80" s="3">
        <v>5.7</v>
      </c>
      <c r="N80" s="4">
        <v>5.4</v>
      </c>
    </row>
    <row r="81" spans="1:14" x14ac:dyDescent="0.25">
      <c r="A81" s="5" t="s">
        <v>517</v>
      </c>
      <c r="B81" s="6" t="s">
        <v>896</v>
      </c>
      <c r="C81" s="6" t="s">
        <v>518</v>
      </c>
      <c r="D81" s="3">
        <v>16</v>
      </c>
      <c r="E81" s="3">
        <v>11</v>
      </c>
      <c r="F81" s="3">
        <v>3.3</v>
      </c>
      <c r="G81" s="3">
        <v>6.1</v>
      </c>
      <c r="H81" s="3">
        <v>5.5</v>
      </c>
      <c r="I81" s="3">
        <v>5.3</v>
      </c>
      <c r="J81" s="4">
        <v>5.7</v>
      </c>
      <c r="K81" s="4">
        <v>5.4</v>
      </c>
      <c r="L81" s="3">
        <v>0.2</v>
      </c>
      <c r="M81" s="3">
        <v>5.2</v>
      </c>
      <c r="N81" s="4">
        <v>5.5</v>
      </c>
    </row>
    <row r="82" spans="1:14" x14ac:dyDescent="0.25">
      <c r="A82" s="5" t="s">
        <v>519</v>
      </c>
      <c r="B82" s="6" t="s">
        <v>520</v>
      </c>
      <c r="C82" s="7" t="s">
        <v>541</v>
      </c>
      <c r="D82" s="3">
        <v>64</v>
      </c>
      <c r="E82" s="3">
        <v>55</v>
      </c>
      <c r="F82" s="3">
        <v>3.3</v>
      </c>
      <c r="G82" s="3">
        <v>6.6</v>
      </c>
      <c r="H82" s="3">
        <v>6.4</v>
      </c>
      <c r="I82" s="3">
        <v>6</v>
      </c>
      <c r="J82" s="4">
        <v>6.2</v>
      </c>
      <c r="K82" s="4">
        <v>6.2</v>
      </c>
      <c r="L82" s="3">
        <v>0.9</v>
      </c>
      <c r="M82" s="3">
        <v>5.9</v>
      </c>
      <c r="N82" s="4">
        <v>6.1</v>
      </c>
    </row>
    <row r="83" spans="1:14" x14ac:dyDescent="0.25">
      <c r="A83" s="5" t="s">
        <v>521</v>
      </c>
      <c r="B83" s="6" t="s">
        <v>651</v>
      </c>
      <c r="C83" s="7" t="s">
        <v>522</v>
      </c>
      <c r="D83" s="3">
        <v>67</v>
      </c>
      <c r="E83" s="3">
        <v>55</v>
      </c>
      <c r="F83" s="3">
        <v>3.4</v>
      </c>
      <c r="G83" s="3">
        <v>6.1</v>
      </c>
      <c r="H83" s="3">
        <v>5.7</v>
      </c>
      <c r="I83" s="3">
        <v>5.3</v>
      </c>
      <c r="J83" s="4">
        <v>5.6</v>
      </c>
      <c r="K83" s="4">
        <v>5.9</v>
      </c>
      <c r="L83" s="3">
        <v>0.4</v>
      </c>
      <c r="M83" s="3">
        <v>5.8</v>
      </c>
      <c r="N83" s="4">
        <v>5.8</v>
      </c>
    </row>
    <row r="84" spans="1:14" x14ac:dyDescent="0.25">
      <c r="A84" s="5" t="s">
        <v>521</v>
      </c>
      <c r="B84" s="6" t="s">
        <v>651</v>
      </c>
      <c r="C84" s="7" t="s">
        <v>523</v>
      </c>
      <c r="D84" s="3">
        <v>67</v>
      </c>
      <c r="E84" s="3">
        <v>54</v>
      </c>
      <c r="F84" s="3">
        <v>3.4</v>
      </c>
      <c r="G84" s="3">
        <v>6.4</v>
      </c>
      <c r="H84" s="3">
        <v>6.2</v>
      </c>
      <c r="I84" s="3">
        <v>5.9</v>
      </c>
      <c r="J84" s="4">
        <v>6.2</v>
      </c>
      <c r="K84" s="4">
        <v>5.8</v>
      </c>
      <c r="L84" s="3">
        <v>0.3</v>
      </c>
      <c r="M84" s="3">
        <v>5.9</v>
      </c>
      <c r="N84" s="4">
        <v>6</v>
      </c>
    </row>
    <row r="85" spans="1:14" x14ac:dyDescent="0.25">
      <c r="A85" s="5" t="s">
        <v>524</v>
      </c>
      <c r="B85" s="6" t="s">
        <v>672</v>
      </c>
      <c r="C85" s="7" t="s">
        <v>302</v>
      </c>
      <c r="D85" s="3">
        <v>26</v>
      </c>
      <c r="E85" s="3">
        <v>18</v>
      </c>
      <c r="F85" s="3">
        <v>3.3</v>
      </c>
      <c r="G85" s="3">
        <v>6.3</v>
      </c>
      <c r="H85" s="3">
        <v>5.8</v>
      </c>
      <c r="I85" s="3">
        <v>5.7</v>
      </c>
      <c r="J85" s="4">
        <v>5.8</v>
      </c>
      <c r="K85" s="4">
        <v>6.1</v>
      </c>
      <c r="L85" s="3">
        <v>0.3</v>
      </c>
      <c r="M85" s="3">
        <v>6.2</v>
      </c>
      <c r="N85" s="4">
        <v>5.8</v>
      </c>
    </row>
    <row r="86" spans="1:14" x14ac:dyDescent="0.25">
      <c r="A86" s="5" t="s">
        <v>303</v>
      </c>
      <c r="B86" s="6" t="s">
        <v>304</v>
      </c>
      <c r="C86" s="7" t="s">
        <v>305</v>
      </c>
      <c r="D86" s="3">
        <v>8</v>
      </c>
      <c r="E86" s="3">
        <v>2</v>
      </c>
      <c r="F86" s="3">
        <v>4</v>
      </c>
      <c r="G86" s="3">
        <v>7</v>
      </c>
      <c r="H86" s="3">
        <v>7</v>
      </c>
      <c r="I86" s="3">
        <v>6.5</v>
      </c>
      <c r="J86" s="4">
        <v>7</v>
      </c>
      <c r="K86" s="4">
        <v>7</v>
      </c>
      <c r="L86" s="3">
        <v>0.5</v>
      </c>
      <c r="M86" s="3">
        <v>7</v>
      </c>
      <c r="N86" s="4">
        <v>7</v>
      </c>
    </row>
    <row r="87" spans="1:14" x14ac:dyDescent="0.25">
      <c r="A87" s="5" t="s">
        <v>306</v>
      </c>
      <c r="B87" s="6" t="s">
        <v>1024</v>
      </c>
      <c r="C87" s="7" t="s">
        <v>307</v>
      </c>
      <c r="D87" s="3">
        <v>27</v>
      </c>
      <c r="E87" s="3">
        <v>24</v>
      </c>
      <c r="F87" s="3">
        <v>3.8</v>
      </c>
      <c r="G87" s="3">
        <v>6.6</v>
      </c>
      <c r="H87" s="3">
        <v>6.4</v>
      </c>
      <c r="I87" s="3">
        <v>6.2</v>
      </c>
      <c r="J87" s="4">
        <v>6.3</v>
      </c>
      <c r="K87" s="4">
        <v>5.2</v>
      </c>
      <c r="L87" s="3">
        <v>0.5</v>
      </c>
      <c r="M87" s="3">
        <v>6.3</v>
      </c>
      <c r="N87" s="4">
        <v>6.1</v>
      </c>
    </row>
    <row r="88" spans="1:14" x14ac:dyDescent="0.25">
      <c r="A88" s="5" t="s">
        <v>308</v>
      </c>
      <c r="B88" s="6" t="s">
        <v>1024</v>
      </c>
      <c r="C88" s="7" t="s">
        <v>307</v>
      </c>
      <c r="D88" s="3">
        <v>27</v>
      </c>
      <c r="E88" s="3">
        <v>22</v>
      </c>
      <c r="F88" s="3">
        <v>3.8</v>
      </c>
      <c r="G88" s="3">
        <v>6.7</v>
      </c>
      <c r="H88" s="3">
        <v>6.8</v>
      </c>
      <c r="I88" s="3">
        <v>6.3</v>
      </c>
      <c r="J88" s="4">
        <v>6.3</v>
      </c>
      <c r="K88" s="4">
        <v>5.0999999999999996</v>
      </c>
      <c r="L88" s="3">
        <v>0.2</v>
      </c>
      <c r="M88" s="3">
        <v>6.5</v>
      </c>
      <c r="N88" s="4">
        <v>6.2</v>
      </c>
    </row>
    <row r="89" spans="1:14" x14ac:dyDescent="0.25">
      <c r="A89" s="5" t="s">
        <v>309</v>
      </c>
      <c r="B89" s="6" t="s">
        <v>781</v>
      </c>
      <c r="C89" s="6" t="s">
        <v>310</v>
      </c>
      <c r="D89" s="3">
        <v>23</v>
      </c>
      <c r="E89" s="3">
        <v>20</v>
      </c>
      <c r="F89" s="3">
        <v>3.4</v>
      </c>
      <c r="G89" s="3">
        <v>6.6</v>
      </c>
      <c r="H89" s="3">
        <v>6.7</v>
      </c>
      <c r="I89" s="3">
        <v>6.2</v>
      </c>
      <c r="J89" s="4">
        <v>6.3</v>
      </c>
      <c r="K89" s="4">
        <v>5.5</v>
      </c>
      <c r="L89" s="3">
        <v>0.6</v>
      </c>
      <c r="M89" s="3">
        <v>6.1</v>
      </c>
      <c r="N89" s="4">
        <v>6.2</v>
      </c>
    </row>
    <row r="90" spans="1:14" x14ac:dyDescent="0.25">
      <c r="A90" s="5" t="s">
        <v>311</v>
      </c>
      <c r="B90" s="6" t="s">
        <v>781</v>
      </c>
      <c r="C90" s="7" t="s">
        <v>312</v>
      </c>
      <c r="D90" s="3">
        <v>26</v>
      </c>
      <c r="E90" s="3">
        <v>21</v>
      </c>
      <c r="F90" s="3">
        <v>3.5</v>
      </c>
      <c r="G90" s="3">
        <v>6.5</v>
      </c>
      <c r="H90" s="3">
        <v>6.6</v>
      </c>
      <c r="I90" s="3">
        <v>6</v>
      </c>
      <c r="J90" s="4">
        <v>6.2</v>
      </c>
      <c r="K90" s="4">
        <v>5.6</v>
      </c>
      <c r="L90" s="3">
        <v>0.5</v>
      </c>
      <c r="M90" s="3">
        <v>6.5</v>
      </c>
      <c r="N90" s="4">
        <v>6</v>
      </c>
    </row>
    <row r="91" spans="1:14" x14ac:dyDescent="0.25">
      <c r="A91" s="5" t="s">
        <v>313</v>
      </c>
      <c r="B91" s="6" t="s">
        <v>781</v>
      </c>
      <c r="C91" s="7" t="s">
        <v>314</v>
      </c>
      <c r="D91" s="3">
        <v>23</v>
      </c>
      <c r="E91" s="3">
        <v>20</v>
      </c>
      <c r="F91" s="3">
        <v>3.6</v>
      </c>
      <c r="G91" s="3">
        <v>6.1</v>
      </c>
      <c r="H91" s="3">
        <v>5.8</v>
      </c>
      <c r="I91" s="3">
        <v>5.7</v>
      </c>
      <c r="J91" s="4">
        <v>5.7</v>
      </c>
      <c r="K91" s="4">
        <v>5.0999999999999996</v>
      </c>
      <c r="L91" s="3">
        <v>0.4</v>
      </c>
      <c r="M91" s="3">
        <v>6.3</v>
      </c>
      <c r="N91" s="4">
        <v>5.6</v>
      </c>
    </row>
    <row r="92" spans="1:14" x14ac:dyDescent="0.25">
      <c r="A92" s="5" t="s">
        <v>315</v>
      </c>
      <c r="B92" s="6" t="s">
        <v>781</v>
      </c>
      <c r="C92" s="6" t="s">
        <v>316</v>
      </c>
      <c r="D92" s="3">
        <v>30</v>
      </c>
      <c r="E92" s="3">
        <v>27</v>
      </c>
      <c r="F92" s="3">
        <v>3.6</v>
      </c>
      <c r="G92" s="3">
        <v>6.7</v>
      </c>
      <c r="H92" s="3">
        <v>6.7</v>
      </c>
      <c r="I92" s="3">
        <v>6.3</v>
      </c>
      <c r="J92" s="4">
        <v>6.4</v>
      </c>
      <c r="K92" s="4">
        <v>5.0999999999999996</v>
      </c>
      <c r="L92" s="3">
        <v>0.5</v>
      </c>
      <c r="M92" s="3">
        <v>6.1</v>
      </c>
      <c r="N92" s="4">
        <v>6.2</v>
      </c>
    </row>
    <row r="93" spans="1:14" x14ac:dyDescent="0.25">
      <c r="A93" s="5" t="s">
        <v>317</v>
      </c>
      <c r="B93" s="6" t="s">
        <v>869</v>
      </c>
      <c r="C93" s="7" t="s">
        <v>318</v>
      </c>
      <c r="D93" s="3">
        <v>24</v>
      </c>
      <c r="E93" s="3">
        <v>21</v>
      </c>
      <c r="F93" s="3">
        <v>3.8</v>
      </c>
      <c r="G93" s="3">
        <v>6.9</v>
      </c>
      <c r="H93" s="3">
        <v>6.9</v>
      </c>
      <c r="I93" s="3">
        <v>6.6</v>
      </c>
      <c r="J93" s="4">
        <v>6.9</v>
      </c>
      <c r="K93" s="4">
        <v>5.8</v>
      </c>
      <c r="L93" s="3">
        <v>0.4</v>
      </c>
      <c r="M93" s="3">
        <v>6.4</v>
      </c>
      <c r="N93" s="4">
        <v>6.6</v>
      </c>
    </row>
    <row r="94" spans="1:14" x14ac:dyDescent="0.25">
      <c r="A94" s="5" t="s">
        <v>319</v>
      </c>
      <c r="B94" s="6" t="s">
        <v>800</v>
      </c>
      <c r="C94" s="7" t="s">
        <v>312</v>
      </c>
      <c r="D94" s="3">
        <v>23</v>
      </c>
      <c r="E94" s="3">
        <v>19</v>
      </c>
      <c r="F94" s="3">
        <v>3.6</v>
      </c>
      <c r="G94" s="3">
        <v>6.6</v>
      </c>
      <c r="H94" s="3">
        <v>6.7</v>
      </c>
      <c r="I94" s="3">
        <v>6.2</v>
      </c>
      <c r="J94" s="4">
        <v>6.5</v>
      </c>
      <c r="K94" s="4">
        <v>5.6</v>
      </c>
      <c r="L94" s="3">
        <v>0.3</v>
      </c>
      <c r="M94" s="3">
        <v>6</v>
      </c>
      <c r="N94" s="4">
        <v>6.3</v>
      </c>
    </row>
    <row r="95" spans="1:14" x14ac:dyDescent="0.25">
      <c r="A95" s="5" t="s">
        <v>320</v>
      </c>
      <c r="B95" s="6" t="s">
        <v>321</v>
      </c>
      <c r="C95" s="7" t="s">
        <v>322</v>
      </c>
      <c r="D95" s="3">
        <v>27</v>
      </c>
      <c r="E95" s="3">
        <v>22</v>
      </c>
      <c r="F95" s="3">
        <v>3.7</v>
      </c>
      <c r="G95" s="3">
        <v>6.6</v>
      </c>
      <c r="H95" s="3">
        <v>6.8</v>
      </c>
      <c r="I95" s="3">
        <v>6.4</v>
      </c>
      <c r="J95" s="4">
        <v>6.5</v>
      </c>
      <c r="K95" s="4">
        <v>5.7</v>
      </c>
      <c r="L95" s="3">
        <v>0.3</v>
      </c>
      <c r="M95" s="3">
        <v>6.3</v>
      </c>
      <c r="N95" s="4">
        <v>6.4</v>
      </c>
    </row>
    <row r="96" spans="1:14" x14ac:dyDescent="0.25">
      <c r="A96" s="5" t="s">
        <v>323</v>
      </c>
      <c r="B96" s="6" t="s">
        <v>321</v>
      </c>
      <c r="C96" s="7" t="s">
        <v>322</v>
      </c>
      <c r="D96" s="3">
        <v>27</v>
      </c>
      <c r="E96" s="3">
        <v>25</v>
      </c>
      <c r="F96" s="3">
        <v>3.8</v>
      </c>
      <c r="G96" s="3">
        <v>6.7</v>
      </c>
      <c r="H96" s="3">
        <v>6.6</v>
      </c>
      <c r="I96" s="3">
        <v>6.5</v>
      </c>
      <c r="J96" s="4">
        <v>6.5</v>
      </c>
      <c r="K96" s="4">
        <v>5.6</v>
      </c>
      <c r="L96" s="3">
        <v>0.3</v>
      </c>
      <c r="M96" s="3">
        <v>6.2</v>
      </c>
      <c r="N96" s="4">
        <v>6.3</v>
      </c>
    </row>
    <row r="97" spans="1:14" x14ac:dyDescent="0.25">
      <c r="A97" s="5" t="s">
        <v>324</v>
      </c>
      <c r="B97" s="6" t="s">
        <v>872</v>
      </c>
      <c r="C97" s="7" t="s">
        <v>318</v>
      </c>
      <c r="D97" s="3">
        <v>29</v>
      </c>
      <c r="E97" s="3">
        <v>26</v>
      </c>
      <c r="F97" s="3">
        <v>3.9</v>
      </c>
      <c r="G97" s="3">
        <v>7</v>
      </c>
      <c r="H97" s="3">
        <v>7</v>
      </c>
      <c r="I97" s="3">
        <v>6.9</v>
      </c>
      <c r="J97" s="4">
        <v>7</v>
      </c>
      <c r="K97" s="4">
        <v>6.5</v>
      </c>
      <c r="L97" s="3">
        <v>0.3</v>
      </c>
      <c r="M97" s="3">
        <v>6.7</v>
      </c>
      <c r="N97" s="4">
        <v>6.8</v>
      </c>
    </row>
    <row r="98" spans="1:14" x14ac:dyDescent="0.25">
      <c r="A98" s="5" t="s">
        <v>325</v>
      </c>
      <c r="B98" s="6" t="s">
        <v>654</v>
      </c>
      <c r="C98" s="7" t="s">
        <v>314</v>
      </c>
      <c r="D98" s="3">
        <v>27</v>
      </c>
      <c r="E98" s="3">
        <v>21</v>
      </c>
      <c r="F98" s="3">
        <v>3.8</v>
      </c>
      <c r="G98" s="3">
        <v>6.2</v>
      </c>
      <c r="H98" s="3">
        <v>6</v>
      </c>
      <c r="I98" s="3">
        <v>5.8</v>
      </c>
      <c r="J98" s="4">
        <v>6</v>
      </c>
      <c r="K98" s="4">
        <v>5.9</v>
      </c>
      <c r="L98" s="3">
        <v>1.9</v>
      </c>
      <c r="M98" s="3">
        <v>5.7</v>
      </c>
      <c r="N98" s="4">
        <v>5.4</v>
      </c>
    </row>
    <row r="99" spans="1:14" x14ac:dyDescent="0.25">
      <c r="A99" s="5" t="s">
        <v>326</v>
      </c>
      <c r="B99" s="6" t="s">
        <v>327</v>
      </c>
      <c r="C99" s="7" t="s">
        <v>328</v>
      </c>
      <c r="D99" s="3">
        <v>29</v>
      </c>
      <c r="E99" s="3">
        <v>27</v>
      </c>
      <c r="F99" s="3">
        <v>3.8</v>
      </c>
      <c r="G99" s="3">
        <v>5.7</v>
      </c>
      <c r="H99" s="3">
        <v>5.3</v>
      </c>
      <c r="I99" s="3">
        <v>4.9000000000000004</v>
      </c>
      <c r="J99" s="4">
        <v>5</v>
      </c>
      <c r="K99" s="4">
        <v>4.3</v>
      </c>
      <c r="L99" s="3">
        <v>-0.2</v>
      </c>
      <c r="M99" s="3">
        <v>4.7</v>
      </c>
      <c r="N99" s="4">
        <v>4.5</v>
      </c>
    </row>
    <row r="100" spans="1:14" x14ac:dyDescent="0.25">
      <c r="A100" s="5" t="s">
        <v>329</v>
      </c>
      <c r="B100" s="6" t="s">
        <v>675</v>
      </c>
      <c r="C100" s="7" t="s">
        <v>330</v>
      </c>
      <c r="D100" s="3">
        <v>13</v>
      </c>
      <c r="E100" s="3">
        <v>5</v>
      </c>
      <c r="F100" s="3">
        <v>3.7</v>
      </c>
      <c r="G100" s="3">
        <v>6.2</v>
      </c>
      <c r="H100" s="3">
        <v>6.4</v>
      </c>
      <c r="I100" s="3">
        <v>6.4</v>
      </c>
      <c r="J100" s="4">
        <v>6.6</v>
      </c>
      <c r="K100" s="4">
        <v>6</v>
      </c>
      <c r="L100" s="3">
        <v>1</v>
      </c>
      <c r="M100" s="3">
        <v>6.6</v>
      </c>
      <c r="N100" s="4">
        <v>6.4</v>
      </c>
    </row>
    <row r="101" spans="1:14" x14ac:dyDescent="0.25">
      <c r="A101" s="5" t="s">
        <v>331</v>
      </c>
      <c r="B101" s="6" t="s">
        <v>332</v>
      </c>
      <c r="C101" s="7" t="s">
        <v>333</v>
      </c>
      <c r="D101" s="3">
        <v>14</v>
      </c>
      <c r="E101" s="3">
        <v>9</v>
      </c>
      <c r="F101" s="3">
        <v>3.5</v>
      </c>
      <c r="G101" s="3">
        <v>6.6</v>
      </c>
      <c r="H101" s="3">
        <v>6.1</v>
      </c>
      <c r="I101" s="3">
        <v>6</v>
      </c>
      <c r="J101" s="4">
        <v>6</v>
      </c>
      <c r="K101" s="4">
        <v>6.3</v>
      </c>
      <c r="L101" s="3">
        <v>2.1</v>
      </c>
      <c r="M101" s="3">
        <v>6.6</v>
      </c>
      <c r="N101" s="4">
        <v>5.9</v>
      </c>
    </row>
    <row r="102" spans="1:14" x14ac:dyDescent="0.25">
      <c r="A102" s="5" t="s">
        <v>334</v>
      </c>
      <c r="B102" s="6" t="s">
        <v>829</v>
      </c>
      <c r="C102" s="7" t="s">
        <v>335</v>
      </c>
      <c r="D102" s="3">
        <v>30</v>
      </c>
      <c r="E102" s="3">
        <v>25</v>
      </c>
      <c r="F102" s="3">
        <v>3.7</v>
      </c>
      <c r="G102" s="3">
        <v>6.7</v>
      </c>
      <c r="H102" s="3">
        <v>6.5</v>
      </c>
      <c r="I102" s="3">
        <v>5.6</v>
      </c>
      <c r="J102" s="4">
        <v>6.4</v>
      </c>
      <c r="K102" s="4">
        <v>5.9</v>
      </c>
      <c r="L102" s="3">
        <v>0.5</v>
      </c>
      <c r="M102" s="3">
        <v>5.9</v>
      </c>
      <c r="N102" s="4">
        <v>6.2</v>
      </c>
    </row>
    <row r="103" spans="1:14" x14ac:dyDescent="0.25">
      <c r="A103" s="5" t="s">
        <v>336</v>
      </c>
      <c r="B103" s="6" t="s">
        <v>829</v>
      </c>
      <c r="C103" s="7" t="s">
        <v>335</v>
      </c>
      <c r="D103" s="3">
        <v>42</v>
      </c>
      <c r="E103" s="3">
        <v>35</v>
      </c>
      <c r="F103" s="3">
        <v>3.4</v>
      </c>
      <c r="G103" s="3">
        <v>6.8</v>
      </c>
      <c r="H103" s="3">
        <v>6.5</v>
      </c>
      <c r="I103" s="3">
        <v>6.1</v>
      </c>
      <c r="J103" s="4">
        <v>6.6</v>
      </c>
      <c r="K103" s="4">
        <v>6.4</v>
      </c>
      <c r="L103" s="3">
        <v>0.7</v>
      </c>
      <c r="M103" s="3">
        <v>6.5</v>
      </c>
      <c r="N103" s="4">
        <v>6.5</v>
      </c>
    </row>
    <row r="104" spans="1:14" x14ac:dyDescent="0.25">
      <c r="A104" s="5" t="s">
        <v>337</v>
      </c>
      <c r="B104" s="6" t="s">
        <v>829</v>
      </c>
      <c r="C104" s="7" t="s">
        <v>338</v>
      </c>
      <c r="D104" s="3">
        <v>45</v>
      </c>
      <c r="E104" s="3">
        <v>41</v>
      </c>
      <c r="F104" s="3">
        <v>3.5</v>
      </c>
      <c r="G104" s="3">
        <v>6.7</v>
      </c>
      <c r="H104" s="3">
        <v>6.7</v>
      </c>
      <c r="I104" s="3">
        <v>6.4</v>
      </c>
      <c r="J104" s="4">
        <v>6.6</v>
      </c>
      <c r="K104" s="4">
        <v>6.2</v>
      </c>
      <c r="L104" s="3">
        <v>0.3</v>
      </c>
      <c r="M104" s="3">
        <v>6.3</v>
      </c>
      <c r="N104" s="4">
        <v>6.6</v>
      </c>
    </row>
    <row r="105" spans="1:14" x14ac:dyDescent="0.25">
      <c r="A105" s="5" t="s">
        <v>339</v>
      </c>
      <c r="B105" s="6" t="s">
        <v>1031</v>
      </c>
      <c r="C105" s="7" t="s">
        <v>340</v>
      </c>
      <c r="D105" s="3">
        <v>50</v>
      </c>
      <c r="E105" s="3">
        <v>37</v>
      </c>
      <c r="F105" s="3">
        <v>3.4</v>
      </c>
      <c r="G105" s="3">
        <v>6</v>
      </c>
      <c r="H105" s="3">
        <v>5.9</v>
      </c>
      <c r="I105" s="3">
        <v>5.8</v>
      </c>
      <c r="J105" s="4">
        <v>5.9</v>
      </c>
      <c r="K105" s="4">
        <v>5.6</v>
      </c>
      <c r="L105" s="3">
        <v>0.3</v>
      </c>
      <c r="M105" s="3">
        <v>6</v>
      </c>
      <c r="N105" s="4">
        <v>5.9</v>
      </c>
    </row>
    <row r="106" spans="1:14" x14ac:dyDescent="0.25">
      <c r="A106" s="5" t="s">
        <v>341</v>
      </c>
      <c r="B106" s="6" t="s">
        <v>342</v>
      </c>
      <c r="C106" s="7" t="s">
        <v>343</v>
      </c>
      <c r="D106" s="3">
        <v>5</v>
      </c>
      <c r="E106" s="3">
        <v>3</v>
      </c>
      <c r="F106" s="3">
        <v>4</v>
      </c>
      <c r="G106" s="3">
        <v>7</v>
      </c>
      <c r="H106" s="3">
        <v>7</v>
      </c>
      <c r="I106" s="3">
        <v>7</v>
      </c>
      <c r="J106" s="4">
        <v>7</v>
      </c>
      <c r="K106" s="4">
        <v>6.7</v>
      </c>
      <c r="L106" s="3">
        <v>0.7</v>
      </c>
      <c r="M106" s="3">
        <v>7</v>
      </c>
      <c r="N106" s="4">
        <v>7</v>
      </c>
    </row>
    <row r="107" spans="1:14" x14ac:dyDescent="0.25">
      <c r="A107" s="5" t="s">
        <v>344</v>
      </c>
      <c r="B107" s="6" t="s">
        <v>345</v>
      </c>
      <c r="C107" s="7" t="s">
        <v>346</v>
      </c>
      <c r="D107" s="3">
        <v>4</v>
      </c>
      <c r="E107" s="3">
        <v>4</v>
      </c>
      <c r="F107" s="3">
        <v>4</v>
      </c>
      <c r="G107" s="3">
        <v>7</v>
      </c>
      <c r="H107" s="3">
        <v>7</v>
      </c>
      <c r="I107" s="3">
        <v>7</v>
      </c>
      <c r="J107" s="4">
        <v>7</v>
      </c>
      <c r="K107" s="4">
        <v>7</v>
      </c>
      <c r="L107" s="3">
        <v>1.5</v>
      </c>
      <c r="M107" s="3">
        <v>7</v>
      </c>
      <c r="N107" s="4">
        <v>7</v>
      </c>
    </row>
    <row r="108" spans="1:14" x14ac:dyDescent="0.25">
      <c r="A108" s="5" t="s">
        <v>347</v>
      </c>
      <c r="B108" s="6" t="s">
        <v>348</v>
      </c>
      <c r="C108" s="7" t="s">
        <v>349</v>
      </c>
      <c r="D108" s="3">
        <v>4</v>
      </c>
      <c r="E108" s="3">
        <v>4</v>
      </c>
      <c r="F108" s="3">
        <v>4</v>
      </c>
      <c r="G108" s="3">
        <v>6.8</v>
      </c>
      <c r="H108" s="3">
        <v>7</v>
      </c>
      <c r="I108" s="3">
        <v>7</v>
      </c>
      <c r="J108" s="4">
        <v>7</v>
      </c>
      <c r="K108" s="4">
        <v>6.5</v>
      </c>
      <c r="L108" s="3">
        <v>1</v>
      </c>
      <c r="M108" s="3">
        <v>7</v>
      </c>
      <c r="N108" s="4">
        <v>7</v>
      </c>
    </row>
    <row r="109" spans="1:14" x14ac:dyDescent="0.25">
      <c r="A109" s="5" t="s">
        <v>526</v>
      </c>
      <c r="B109" s="6" t="s">
        <v>746</v>
      </c>
      <c r="C109" s="6" t="s">
        <v>527</v>
      </c>
      <c r="D109" s="3">
        <v>30</v>
      </c>
      <c r="E109" s="3">
        <v>20</v>
      </c>
      <c r="F109" s="3">
        <v>3.6</v>
      </c>
      <c r="G109" s="3">
        <v>6.2</v>
      </c>
      <c r="H109" s="3">
        <v>6.2</v>
      </c>
      <c r="I109" s="3">
        <v>5.9</v>
      </c>
      <c r="J109" s="4">
        <v>6.1</v>
      </c>
      <c r="K109" s="4">
        <v>5.5</v>
      </c>
      <c r="L109" s="3">
        <v>0.1</v>
      </c>
      <c r="M109" s="3">
        <v>5.3</v>
      </c>
      <c r="N109" s="4">
        <v>6</v>
      </c>
    </row>
    <row r="110" spans="1:14" x14ac:dyDescent="0.25">
      <c r="A110" s="5" t="s">
        <v>528</v>
      </c>
      <c r="B110" s="6" t="s">
        <v>1003</v>
      </c>
      <c r="C110" s="7" t="s">
        <v>529</v>
      </c>
      <c r="D110" s="3">
        <v>36</v>
      </c>
      <c r="E110" s="3">
        <v>33</v>
      </c>
      <c r="F110" s="3">
        <v>3.3</v>
      </c>
      <c r="G110" s="3">
        <v>6.6</v>
      </c>
      <c r="H110" s="3">
        <v>6.6</v>
      </c>
      <c r="I110" s="3">
        <v>6.3</v>
      </c>
      <c r="J110" s="4">
        <v>6.3</v>
      </c>
      <c r="K110" s="4">
        <v>5.8</v>
      </c>
      <c r="L110" s="3">
        <v>0</v>
      </c>
      <c r="M110" s="3">
        <v>6.4</v>
      </c>
      <c r="N110" s="4">
        <v>6.2</v>
      </c>
    </row>
    <row r="111" spans="1:14" x14ac:dyDescent="0.25">
      <c r="A111" s="5" t="s">
        <v>530</v>
      </c>
      <c r="B111" s="6" t="s">
        <v>1003</v>
      </c>
      <c r="C111" s="7" t="s">
        <v>531</v>
      </c>
      <c r="D111" s="3">
        <v>36</v>
      </c>
      <c r="E111" s="3">
        <v>29</v>
      </c>
      <c r="F111" s="3">
        <v>3.5</v>
      </c>
      <c r="G111" s="3">
        <v>6.4</v>
      </c>
      <c r="H111" s="3">
        <v>6.3</v>
      </c>
      <c r="I111" s="3">
        <v>6.1</v>
      </c>
      <c r="J111" s="4">
        <v>6.4</v>
      </c>
      <c r="K111" s="4">
        <v>5.9</v>
      </c>
      <c r="L111" s="3">
        <v>0.4</v>
      </c>
      <c r="M111" s="3">
        <v>6.6</v>
      </c>
      <c r="N111" s="4">
        <v>6.3</v>
      </c>
    </row>
    <row r="112" spans="1:14" x14ac:dyDescent="0.25">
      <c r="A112" s="5" t="s">
        <v>532</v>
      </c>
      <c r="B112" s="6" t="s">
        <v>1003</v>
      </c>
      <c r="C112" s="7" t="s">
        <v>529</v>
      </c>
      <c r="D112" s="3">
        <v>36</v>
      </c>
      <c r="E112" s="3">
        <v>34</v>
      </c>
      <c r="F112" s="3">
        <v>3.4</v>
      </c>
      <c r="G112" s="3">
        <v>6.6</v>
      </c>
      <c r="H112" s="3">
        <v>6.4</v>
      </c>
      <c r="I112" s="3">
        <v>5.6</v>
      </c>
      <c r="J112" s="4">
        <v>6</v>
      </c>
      <c r="K112" s="4">
        <v>5.4</v>
      </c>
      <c r="L112" s="3">
        <v>0.3</v>
      </c>
      <c r="M112" s="3">
        <v>6.1</v>
      </c>
      <c r="N112" s="4">
        <v>5.9</v>
      </c>
    </row>
    <row r="113" spans="1:14" x14ac:dyDescent="0.25">
      <c r="A113" s="5" t="s">
        <v>533</v>
      </c>
      <c r="B113" s="6" t="s">
        <v>1003</v>
      </c>
      <c r="C113" s="7" t="s">
        <v>534</v>
      </c>
      <c r="D113" s="3">
        <v>30</v>
      </c>
      <c r="E113" s="3">
        <v>27</v>
      </c>
      <c r="F113" s="3">
        <v>3.6</v>
      </c>
      <c r="G113" s="3">
        <v>6.8</v>
      </c>
      <c r="H113" s="3">
        <v>6.9</v>
      </c>
      <c r="I113" s="3">
        <v>6.7</v>
      </c>
      <c r="J113" s="4">
        <v>6.8</v>
      </c>
      <c r="K113" s="4">
        <v>6.1</v>
      </c>
      <c r="L113" s="3">
        <v>0.4</v>
      </c>
      <c r="M113" s="3">
        <v>6.7</v>
      </c>
      <c r="N113" s="4">
        <v>6.7</v>
      </c>
    </row>
    <row r="114" spans="1:14" x14ac:dyDescent="0.25">
      <c r="A114" s="5" t="s">
        <v>535</v>
      </c>
      <c r="B114" s="6" t="s">
        <v>1003</v>
      </c>
      <c r="C114" s="7" t="s">
        <v>529</v>
      </c>
      <c r="D114" s="3">
        <v>36</v>
      </c>
      <c r="E114" s="3">
        <v>31</v>
      </c>
      <c r="F114" s="3">
        <v>3.5</v>
      </c>
      <c r="G114" s="3">
        <v>6.7</v>
      </c>
      <c r="H114" s="3">
        <v>6.5</v>
      </c>
      <c r="I114" s="3">
        <v>5.7</v>
      </c>
      <c r="J114" s="4">
        <v>6</v>
      </c>
      <c r="K114" s="4">
        <v>5.5</v>
      </c>
      <c r="L114" s="3">
        <v>0.1</v>
      </c>
      <c r="M114" s="3">
        <v>6.2</v>
      </c>
      <c r="N114" s="4">
        <v>5.9</v>
      </c>
    </row>
    <row r="115" spans="1:14" x14ac:dyDescent="0.25">
      <c r="A115" s="5" t="s">
        <v>536</v>
      </c>
      <c r="B115" s="6" t="s">
        <v>1003</v>
      </c>
      <c r="C115" s="7" t="s">
        <v>529</v>
      </c>
      <c r="D115" s="3">
        <v>31</v>
      </c>
      <c r="E115" s="3">
        <v>23</v>
      </c>
      <c r="F115" s="3">
        <v>3.4</v>
      </c>
      <c r="G115" s="3">
        <v>6.8</v>
      </c>
      <c r="H115" s="3">
        <v>6.6</v>
      </c>
      <c r="I115" s="3">
        <v>6.5</v>
      </c>
      <c r="J115" s="4">
        <v>6.6</v>
      </c>
      <c r="K115" s="4">
        <v>5.9</v>
      </c>
      <c r="L115" s="3">
        <v>0.1</v>
      </c>
      <c r="M115" s="3">
        <v>6.7</v>
      </c>
      <c r="N115" s="4">
        <v>6.6</v>
      </c>
    </row>
    <row r="116" spans="1:14" x14ac:dyDescent="0.25">
      <c r="A116" s="5" t="s">
        <v>537</v>
      </c>
      <c r="B116" s="6" t="s">
        <v>931</v>
      </c>
      <c r="C116" s="7" t="s">
        <v>529</v>
      </c>
      <c r="D116" s="3">
        <v>37</v>
      </c>
      <c r="E116" s="3">
        <v>34</v>
      </c>
      <c r="F116" s="3">
        <v>3.6</v>
      </c>
      <c r="G116" s="3">
        <v>6.8</v>
      </c>
      <c r="H116" s="3">
        <v>6.6</v>
      </c>
      <c r="I116" s="3">
        <v>6.2</v>
      </c>
      <c r="J116" s="4">
        <v>6.4</v>
      </c>
      <c r="K116" s="4">
        <v>5.7</v>
      </c>
      <c r="L116" s="3">
        <v>0.1</v>
      </c>
      <c r="M116" s="3">
        <v>6.5</v>
      </c>
      <c r="N116" s="4">
        <v>6.2</v>
      </c>
    </row>
    <row r="117" spans="1:14" x14ac:dyDescent="0.25">
      <c r="A117" s="5" t="s">
        <v>538</v>
      </c>
      <c r="B117" s="6" t="s">
        <v>694</v>
      </c>
      <c r="C117" s="7" t="s">
        <v>539</v>
      </c>
      <c r="D117" s="3">
        <v>51</v>
      </c>
      <c r="E117" s="3">
        <v>41</v>
      </c>
      <c r="F117" s="3">
        <v>3.5</v>
      </c>
      <c r="G117" s="3">
        <v>6.4</v>
      </c>
      <c r="H117" s="3">
        <v>6.7</v>
      </c>
      <c r="I117" s="3">
        <v>6.7</v>
      </c>
      <c r="J117" s="4">
        <v>6.8</v>
      </c>
      <c r="K117" s="4">
        <v>6.2</v>
      </c>
      <c r="L117" s="3">
        <v>0</v>
      </c>
      <c r="M117" s="3">
        <v>6.6</v>
      </c>
      <c r="N117" s="4">
        <v>6.7</v>
      </c>
    </row>
    <row r="118" spans="1:14" x14ac:dyDescent="0.25">
      <c r="A118" s="5" t="s">
        <v>540</v>
      </c>
      <c r="B118" s="6" t="s">
        <v>770</v>
      </c>
      <c r="C118" s="7" t="s">
        <v>541</v>
      </c>
      <c r="D118" s="3">
        <v>58</v>
      </c>
      <c r="E118" s="3">
        <v>52</v>
      </c>
      <c r="F118" s="3">
        <v>3.1</v>
      </c>
      <c r="G118" s="3">
        <v>6.7</v>
      </c>
      <c r="H118" s="3">
        <v>6.6</v>
      </c>
      <c r="I118" s="3">
        <v>5.9</v>
      </c>
      <c r="J118" s="4">
        <v>6.4</v>
      </c>
      <c r="K118" s="4">
        <v>5.9</v>
      </c>
      <c r="L118" s="3">
        <v>-0.1</v>
      </c>
      <c r="M118" s="3">
        <v>6.1</v>
      </c>
      <c r="N118" s="4">
        <v>6.2</v>
      </c>
    </row>
    <row r="119" spans="1:14" x14ac:dyDescent="0.25">
      <c r="A119" s="5" t="s">
        <v>542</v>
      </c>
      <c r="B119" s="6" t="s">
        <v>770</v>
      </c>
      <c r="C119" s="7" t="s">
        <v>541</v>
      </c>
      <c r="D119" s="3">
        <v>54</v>
      </c>
      <c r="E119" s="3">
        <v>51</v>
      </c>
      <c r="F119" s="3">
        <v>3.2</v>
      </c>
      <c r="G119" s="3">
        <v>6.8</v>
      </c>
      <c r="H119" s="3">
        <v>6.8</v>
      </c>
      <c r="I119" s="3">
        <v>6.4</v>
      </c>
      <c r="J119" s="4">
        <v>6.7</v>
      </c>
      <c r="K119" s="4">
        <v>6</v>
      </c>
      <c r="L119" s="3">
        <v>0</v>
      </c>
      <c r="M119" s="3">
        <v>6.5</v>
      </c>
      <c r="N119" s="4">
        <v>6.6</v>
      </c>
    </row>
    <row r="120" spans="1:14" x14ac:dyDescent="0.25">
      <c r="A120" s="5" t="s">
        <v>543</v>
      </c>
      <c r="B120" s="6" t="s">
        <v>770</v>
      </c>
      <c r="C120" s="7" t="s">
        <v>541</v>
      </c>
      <c r="D120" s="3">
        <v>59</v>
      </c>
      <c r="E120" s="3">
        <v>53</v>
      </c>
      <c r="F120" s="3">
        <v>3.1</v>
      </c>
      <c r="G120" s="3">
        <v>6.9</v>
      </c>
      <c r="H120" s="3">
        <v>6.9</v>
      </c>
      <c r="I120" s="3">
        <v>6.4</v>
      </c>
      <c r="J120" s="4">
        <v>6.7</v>
      </c>
      <c r="K120" s="4">
        <v>6.1</v>
      </c>
      <c r="L120" s="3">
        <v>-0.1</v>
      </c>
      <c r="M120" s="3">
        <v>6.6</v>
      </c>
      <c r="N120" s="4">
        <v>6.7</v>
      </c>
    </row>
    <row r="121" spans="1:14" x14ac:dyDescent="0.25">
      <c r="A121" s="5" t="s">
        <v>544</v>
      </c>
      <c r="B121" s="6" t="s">
        <v>770</v>
      </c>
      <c r="C121" s="7" t="s">
        <v>545</v>
      </c>
      <c r="D121" s="3">
        <v>20</v>
      </c>
      <c r="E121" s="3">
        <v>14</v>
      </c>
      <c r="F121" s="3">
        <v>3.4</v>
      </c>
      <c r="G121" s="3">
        <v>6.2</v>
      </c>
      <c r="H121" s="3">
        <v>5.6</v>
      </c>
      <c r="I121" s="3">
        <v>5.2</v>
      </c>
      <c r="J121" s="4">
        <v>5.4</v>
      </c>
      <c r="K121" s="4">
        <v>5</v>
      </c>
      <c r="L121" s="3">
        <v>0.6</v>
      </c>
      <c r="M121" s="3">
        <v>5.6</v>
      </c>
      <c r="N121" s="4">
        <v>5.3</v>
      </c>
    </row>
    <row r="122" spans="1:14" x14ac:dyDescent="0.25">
      <c r="A122" s="5" t="s">
        <v>546</v>
      </c>
      <c r="B122" s="6" t="s">
        <v>770</v>
      </c>
      <c r="C122" s="7" t="s">
        <v>545</v>
      </c>
      <c r="D122" s="3">
        <v>30</v>
      </c>
      <c r="E122" s="3">
        <v>24</v>
      </c>
      <c r="F122" s="3">
        <v>3.4</v>
      </c>
      <c r="G122" s="3">
        <v>6.2</v>
      </c>
      <c r="H122" s="3">
        <v>5.7</v>
      </c>
      <c r="I122" s="3">
        <v>5.3</v>
      </c>
      <c r="J122" s="4">
        <v>5.5</v>
      </c>
      <c r="K122" s="4">
        <v>5</v>
      </c>
      <c r="L122" s="3">
        <v>0.5</v>
      </c>
      <c r="M122" s="3">
        <v>5.5</v>
      </c>
      <c r="N122" s="4">
        <v>5.3</v>
      </c>
    </row>
    <row r="123" spans="1:14" x14ac:dyDescent="0.25">
      <c r="A123" s="5" t="s">
        <v>547</v>
      </c>
      <c r="B123" s="6" t="s">
        <v>770</v>
      </c>
      <c r="C123" s="7" t="s">
        <v>541</v>
      </c>
      <c r="D123" s="3">
        <v>27</v>
      </c>
      <c r="E123" s="3">
        <v>25</v>
      </c>
      <c r="F123" s="3">
        <v>3.2</v>
      </c>
      <c r="G123" s="3">
        <v>6.8</v>
      </c>
      <c r="H123" s="3">
        <v>6.7</v>
      </c>
      <c r="I123" s="3">
        <v>6.5</v>
      </c>
      <c r="J123" s="4">
        <v>6.6</v>
      </c>
      <c r="K123" s="4">
        <v>6.2</v>
      </c>
      <c r="L123" s="3">
        <v>0</v>
      </c>
      <c r="M123" s="3">
        <v>6.5</v>
      </c>
      <c r="N123" s="4">
        <v>6.5</v>
      </c>
    </row>
    <row r="124" spans="1:14" x14ac:dyDescent="0.25">
      <c r="A124" s="5" t="s">
        <v>548</v>
      </c>
      <c r="B124" s="6" t="s">
        <v>777</v>
      </c>
      <c r="C124" s="7" t="s">
        <v>541</v>
      </c>
      <c r="D124" s="3">
        <v>36</v>
      </c>
      <c r="E124" s="3">
        <v>33</v>
      </c>
      <c r="F124" s="3">
        <v>3.2</v>
      </c>
      <c r="G124" s="3">
        <v>6.7</v>
      </c>
      <c r="H124" s="3">
        <v>6.5</v>
      </c>
      <c r="I124" s="3">
        <v>6</v>
      </c>
      <c r="J124" s="4">
        <v>6.4</v>
      </c>
      <c r="K124" s="4">
        <v>6</v>
      </c>
      <c r="L124" s="3">
        <v>0.3</v>
      </c>
      <c r="M124" s="3">
        <v>5.8</v>
      </c>
      <c r="N124" s="4">
        <v>6</v>
      </c>
    </row>
    <row r="125" spans="1:14" x14ac:dyDescent="0.25">
      <c r="A125" s="5" t="s">
        <v>549</v>
      </c>
      <c r="B125" s="6" t="s">
        <v>550</v>
      </c>
      <c r="C125" s="7" t="s">
        <v>551</v>
      </c>
      <c r="D125" s="3">
        <v>44</v>
      </c>
      <c r="E125" s="3">
        <v>40</v>
      </c>
      <c r="F125" s="3">
        <v>3.4</v>
      </c>
      <c r="G125" s="3">
        <v>5.3</v>
      </c>
      <c r="H125" s="3">
        <v>5.5</v>
      </c>
      <c r="I125" s="3">
        <v>4.8</v>
      </c>
      <c r="J125" s="4">
        <v>5.0999999999999996</v>
      </c>
      <c r="K125" s="4">
        <v>4.7</v>
      </c>
      <c r="L125" s="3">
        <v>0.3</v>
      </c>
      <c r="M125" s="3">
        <v>5.4</v>
      </c>
      <c r="N125" s="4">
        <v>5.0999999999999996</v>
      </c>
    </row>
    <row r="126" spans="1:14" x14ac:dyDescent="0.25">
      <c r="A126" s="5" t="s">
        <v>552</v>
      </c>
      <c r="B126" s="6" t="s">
        <v>864</v>
      </c>
      <c r="C126" s="7" t="s">
        <v>553</v>
      </c>
      <c r="D126" s="3">
        <v>18</v>
      </c>
      <c r="E126" s="3">
        <v>16</v>
      </c>
      <c r="F126" s="3">
        <v>3.6</v>
      </c>
      <c r="G126" s="3">
        <v>6.5</v>
      </c>
      <c r="H126" s="3">
        <v>6.4</v>
      </c>
      <c r="I126" s="3">
        <v>6</v>
      </c>
      <c r="J126" s="4">
        <v>6.2</v>
      </c>
      <c r="K126" s="4">
        <v>5.8</v>
      </c>
      <c r="L126" s="3">
        <v>0.2</v>
      </c>
      <c r="M126" s="3">
        <v>6.2</v>
      </c>
      <c r="N126" s="4">
        <v>6.1</v>
      </c>
    </row>
    <row r="127" spans="1:14" x14ac:dyDescent="0.25">
      <c r="A127" s="5" t="s">
        <v>554</v>
      </c>
      <c r="B127" s="6" t="s">
        <v>867</v>
      </c>
      <c r="C127" s="7" t="s">
        <v>555</v>
      </c>
      <c r="D127" s="3">
        <v>52</v>
      </c>
      <c r="E127" s="3">
        <v>43</v>
      </c>
      <c r="F127" s="3">
        <v>3.5</v>
      </c>
      <c r="G127" s="3">
        <v>6.3</v>
      </c>
      <c r="H127" s="3">
        <v>6.3</v>
      </c>
      <c r="I127" s="3">
        <v>5.8</v>
      </c>
      <c r="J127" s="4">
        <v>6</v>
      </c>
      <c r="K127" s="4">
        <v>5.5</v>
      </c>
      <c r="L127" s="3">
        <v>0.2</v>
      </c>
      <c r="M127" s="3">
        <v>6.2</v>
      </c>
      <c r="N127" s="4">
        <v>6</v>
      </c>
    </row>
    <row r="128" spans="1:14" x14ac:dyDescent="0.25">
      <c r="A128" s="5" t="s">
        <v>556</v>
      </c>
      <c r="B128" s="6" t="s">
        <v>838</v>
      </c>
      <c r="C128" s="7" t="s">
        <v>557</v>
      </c>
      <c r="D128" s="3">
        <v>60</v>
      </c>
      <c r="E128" s="3">
        <v>51</v>
      </c>
      <c r="F128" s="3">
        <v>3.4</v>
      </c>
      <c r="G128" s="3">
        <v>6.2</v>
      </c>
      <c r="H128" s="3">
        <v>6.5</v>
      </c>
      <c r="I128" s="3">
        <v>6.5</v>
      </c>
      <c r="J128" s="4">
        <v>6.6</v>
      </c>
      <c r="K128" s="4">
        <v>6.4</v>
      </c>
      <c r="L128" s="3">
        <v>0.3</v>
      </c>
      <c r="M128" s="3">
        <v>6.6</v>
      </c>
      <c r="N128" s="4">
        <v>6.4</v>
      </c>
    </row>
    <row r="129" spans="1:14" x14ac:dyDescent="0.25">
      <c r="A129" s="5" t="s">
        <v>558</v>
      </c>
      <c r="B129" s="6" t="s">
        <v>838</v>
      </c>
      <c r="C129" s="7" t="s">
        <v>557</v>
      </c>
      <c r="D129" s="3">
        <v>59</v>
      </c>
      <c r="E129" s="3">
        <v>53</v>
      </c>
      <c r="F129" s="3">
        <v>3.4</v>
      </c>
      <c r="G129" s="3">
        <v>6.1</v>
      </c>
      <c r="H129" s="3">
        <v>6.6</v>
      </c>
      <c r="I129" s="3">
        <v>6.5</v>
      </c>
      <c r="J129" s="4">
        <v>6.6</v>
      </c>
      <c r="K129" s="4">
        <v>6.4</v>
      </c>
      <c r="L129" s="3">
        <v>0.2</v>
      </c>
      <c r="M129" s="3">
        <v>6.5</v>
      </c>
      <c r="N129" s="4">
        <v>6.4</v>
      </c>
    </row>
    <row r="130" spans="1:14" x14ac:dyDescent="0.25">
      <c r="A130" s="5" t="s">
        <v>559</v>
      </c>
      <c r="B130" s="6" t="s">
        <v>838</v>
      </c>
      <c r="C130" s="7" t="s">
        <v>560</v>
      </c>
      <c r="D130" s="3">
        <v>48</v>
      </c>
      <c r="E130" s="3">
        <v>40</v>
      </c>
      <c r="F130" s="3">
        <v>3.4</v>
      </c>
      <c r="G130" s="3">
        <v>5.6</v>
      </c>
      <c r="H130" s="3">
        <v>5.5</v>
      </c>
      <c r="I130" s="3">
        <v>5.2</v>
      </c>
      <c r="J130" s="4">
        <v>5.6</v>
      </c>
      <c r="K130" s="4">
        <v>4.9000000000000004</v>
      </c>
      <c r="L130" s="3">
        <v>0.3</v>
      </c>
      <c r="M130" s="3">
        <v>5.7</v>
      </c>
      <c r="N130" s="4">
        <v>5.3</v>
      </c>
    </row>
    <row r="131" spans="1:14" x14ac:dyDescent="0.25">
      <c r="A131" s="5" t="s">
        <v>561</v>
      </c>
      <c r="B131" s="6" t="s">
        <v>838</v>
      </c>
      <c r="C131" s="7" t="s">
        <v>557</v>
      </c>
      <c r="D131" s="3">
        <v>33</v>
      </c>
      <c r="E131" s="3">
        <v>31</v>
      </c>
      <c r="F131" s="3">
        <v>3.5</v>
      </c>
      <c r="G131" s="3">
        <v>5.9</v>
      </c>
      <c r="H131" s="3">
        <v>6.2</v>
      </c>
      <c r="I131" s="3">
        <v>6.2</v>
      </c>
      <c r="J131" s="4">
        <v>6.3</v>
      </c>
      <c r="K131" s="4">
        <v>6.2</v>
      </c>
      <c r="L131" s="3">
        <v>0.5</v>
      </c>
      <c r="M131" s="3">
        <v>6.3</v>
      </c>
      <c r="N131" s="4">
        <v>6.2</v>
      </c>
    </row>
    <row r="132" spans="1:14" x14ac:dyDescent="0.25">
      <c r="A132" s="5" t="s">
        <v>562</v>
      </c>
      <c r="B132" s="6" t="s">
        <v>563</v>
      </c>
      <c r="C132" s="7" t="s">
        <v>555</v>
      </c>
      <c r="D132" s="3">
        <v>40</v>
      </c>
      <c r="E132" s="3">
        <v>34</v>
      </c>
      <c r="F132" s="3">
        <v>3.4</v>
      </c>
      <c r="G132" s="3">
        <v>6.2</v>
      </c>
      <c r="H132" s="3">
        <v>6.4</v>
      </c>
      <c r="I132" s="3">
        <v>6</v>
      </c>
      <c r="J132" s="4">
        <v>6.1</v>
      </c>
      <c r="K132" s="4">
        <v>5.8</v>
      </c>
      <c r="L132" s="3">
        <v>0.5</v>
      </c>
      <c r="M132" s="3">
        <v>6.2</v>
      </c>
      <c r="N132" s="4">
        <v>6</v>
      </c>
    </row>
    <row r="133" spans="1:14" x14ac:dyDescent="0.25">
      <c r="A133" s="5" t="s">
        <v>564</v>
      </c>
      <c r="B133" s="6" t="s">
        <v>657</v>
      </c>
      <c r="C133" s="7" t="s">
        <v>565</v>
      </c>
      <c r="D133" s="3">
        <v>56</v>
      </c>
      <c r="E133" s="3">
        <v>50</v>
      </c>
      <c r="F133" s="3">
        <v>3.4</v>
      </c>
      <c r="G133" s="3">
        <v>5.7</v>
      </c>
      <c r="H133" s="3">
        <v>5.0999999999999996</v>
      </c>
      <c r="I133" s="3">
        <v>4.8</v>
      </c>
      <c r="J133" s="4">
        <v>5.2</v>
      </c>
      <c r="K133" s="4">
        <v>5.3</v>
      </c>
      <c r="L133" s="3">
        <v>0</v>
      </c>
      <c r="M133" s="3">
        <v>5</v>
      </c>
      <c r="N133" s="4">
        <v>5.2</v>
      </c>
    </row>
    <row r="134" spans="1:14" x14ac:dyDescent="0.25">
      <c r="A134" s="5" t="s">
        <v>566</v>
      </c>
      <c r="B134" s="6" t="s">
        <v>657</v>
      </c>
      <c r="C134" s="7" t="s">
        <v>565</v>
      </c>
      <c r="D134" s="3">
        <v>54</v>
      </c>
      <c r="E134" s="3">
        <v>48</v>
      </c>
      <c r="F134" s="3">
        <v>3.3</v>
      </c>
      <c r="G134" s="3">
        <v>6.1</v>
      </c>
      <c r="H134" s="3">
        <v>5.6</v>
      </c>
      <c r="I134" s="3">
        <v>5.2</v>
      </c>
      <c r="J134" s="4">
        <v>5.6</v>
      </c>
      <c r="K134" s="4">
        <v>5.6</v>
      </c>
      <c r="L134" s="3">
        <v>0.1</v>
      </c>
      <c r="M134" s="3">
        <v>5.4</v>
      </c>
      <c r="N134" s="4">
        <v>5.5</v>
      </c>
    </row>
    <row r="135" spans="1:14" x14ac:dyDescent="0.25">
      <c r="A135" s="5" t="s">
        <v>567</v>
      </c>
      <c r="B135" s="6" t="s">
        <v>657</v>
      </c>
      <c r="C135" s="7" t="s">
        <v>565</v>
      </c>
      <c r="D135" s="3">
        <v>53</v>
      </c>
      <c r="E135" s="3">
        <v>47</v>
      </c>
      <c r="F135" s="3">
        <v>3.3</v>
      </c>
      <c r="G135" s="3">
        <v>6.2</v>
      </c>
      <c r="H135" s="3">
        <v>5.7</v>
      </c>
      <c r="I135" s="3">
        <v>5.3</v>
      </c>
      <c r="J135" s="4">
        <v>5.6</v>
      </c>
      <c r="K135" s="4">
        <v>5.7</v>
      </c>
      <c r="L135" s="3">
        <v>0.1</v>
      </c>
      <c r="M135" s="3">
        <v>5.7</v>
      </c>
      <c r="N135" s="4">
        <v>5.5</v>
      </c>
    </row>
    <row r="136" spans="1:14" x14ac:dyDescent="0.25">
      <c r="A136" s="5" t="s">
        <v>568</v>
      </c>
      <c r="B136" s="6" t="s">
        <v>915</v>
      </c>
      <c r="C136" s="7" t="s">
        <v>569</v>
      </c>
      <c r="D136" s="3">
        <v>47</v>
      </c>
      <c r="E136" s="3">
        <v>37</v>
      </c>
      <c r="F136" s="3">
        <v>3.4</v>
      </c>
      <c r="G136" s="3">
        <v>5.9</v>
      </c>
      <c r="H136" s="3">
        <v>5.0999999999999996</v>
      </c>
      <c r="I136" s="3">
        <v>4.9000000000000004</v>
      </c>
      <c r="J136" s="4">
        <v>5.2</v>
      </c>
      <c r="K136" s="4">
        <v>5.2</v>
      </c>
      <c r="L136" s="3">
        <v>0.9</v>
      </c>
      <c r="M136" s="3">
        <v>5.8</v>
      </c>
      <c r="N136" s="4">
        <v>5.4</v>
      </c>
    </row>
    <row r="137" spans="1:14" x14ac:dyDescent="0.25">
      <c r="A137" s="5" t="s">
        <v>570</v>
      </c>
      <c r="B137" s="6" t="s">
        <v>915</v>
      </c>
      <c r="C137" s="7" t="s">
        <v>569</v>
      </c>
      <c r="D137" s="3">
        <v>48</v>
      </c>
      <c r="E137" s="3">
        <v>41</v>
      </c>
      <c r="F137" s="3">
        <v>3.4</v>
      </c>
      <c r="G137" s="3">
        <v>6.7</v>
      </c>
      <c r="H137" s="3">
        <v>6.4</v>
      </c>
      <c r="I137" s="3">
        <v>6</v>
      </c>
      <c r="J137" s="4">
        <v>6.4</v>
      </c>
      <c r="K137" s="4">
        <v>6.2</v>
      </c>
      <c r="L137" s="3">
        <v>1.6</v>
      </c>
      <c r="M137" s="3">
        <v>6.5</v>
      </c>
      <c r="N137" s="4">
        <v>6.1</v>
      </c>
    </row>
    <row r="138" spans="1:14" x14ac:dyDescent="0.25">
      <c r="A138" s="5" t="s">
        <v>571</v>
      </c>
      <c r="B138" s="6" t="s">
        <v>773</v>
      </c>
      <c r="C138" s="7" t="s">
        <v>541</v>
      </c>
      <c r="D138" s="3">
        <v>24</v>
      </c>
      <c r="E138" s="3">
        <v>21</v>
      </c>
      <c r="F138" s="3">
        <v>3.4</v>
      </c>
      <c r="G138" s="3">
        <v>6.3</v>
      </c>
      <c r="H138" s="3">
        <v>6.2</v>
      </c>
      <c r="I138" s="3">
        <v>5.9</v>
      </c>
      <c r="J138" s="4">
        <v>6.1</v>
      </c>
      <c r="K138" s="4">
        <v>5.8</v>
      </c>
      <c r="L138" s="3">
        <v>0.5</v>
      </c>
      <c r="M138" s="3">
        <v>6.4</v>
      </c>
      <c r="N138" s="4">
        <v>6</v>
      </c>
    </row>
    <row r="139" spans="1:14" x14ac:dyDescent="0.25">
      <c r="A139" s="5" t="s">
        <v>572</v>
      </c>
      <c r="B139" s="6" t="s">
        <v>773</v>
      </c>
      <c r="C139" s="7" t="s">
        <v>541</v>
      </c>
      <c r="D139" s="3">
        <v>26</v>
      </c>
      <c r="E139" s="3">
        <v>24</v>
      </c>
      <c r="F139" s="3">
        <v>3.2</v>
      </c>
      <c r="G139" s="3">
        <v>6.9</v>
      </c>
      <c r="H139" s="3">
        <v>7</v>
      </c>
      <c r="I139" s="3">
        <v>6.9</v>
      </c>
      <c r="J139" s="4">
        <v>6.8</v>
      </c>
      <c r="K139" s="4">
        <v>6.3</v>
      </c>
      <c r="L139" s="3">
        <v>0.3</v>
      </c>
      <c r="M139" s="3">
        <v>6.8</v>
      </c>
      <c r="N139" s="4">
        <v>6.7</v>
      </c>
    </row>
    <row r="140" spans="1:14" x14ac:dyDescent="0.25">
      <c r="A140" s="5" t="s">
        <v>573</v>
      </c>
      <c r="B140" s="6" t="s">
        <v>767</v>
      </c>
      <c r="C140" s="7" t="s">
        <v>541</v>
      </c>
      <c r="D140" s="3">
        <v>68</v>
      </c>
      <c r="E140" s="3">
        <v>64</v>
      </c>
      <c r="F140" s="3">
        <v>3.2</v>
      </c>
      <c r="G140" s="3">
        <v>6.9</v>
      </c>
      <c r="H140" s="3">
        <v>6.8</v>
      </c>
      <c r="I140" s="3">
        <v>6.3</v>
      </c>
      <c r="J140" s="4">
        <v>6.7</v>
      </c>
      <c r="K140" s="4">
        <v>6.1</v>
      </c>
      <c r="L140" s="3">
        <v>0</v>
      </c>
      <c r="M140" s="3">
        <v>6.5</v>
      </c>
      <c r="N140" s="4">
        <v>6.5</v>
      </c>
    </row>
    <row r="141" spans="1:14" x14ac:dyDescent="0.25">
      <c r="A141" s="5" t="s">
        <v>574</v>
      </c>
      <c r="B141" s="6" t="s">
        <v>767</v>
      </c>
      <c r="C141" s="7" t="s">
        <v>575</v>
      </c>
      <c r="D141" s="3">
        <v>24</v>
      </c>
      <c r="E141" s="3">
        <v>19</v>
      </c>
      <c r="F141" s="3">
        <v>3.9</v>
      </c>
      <c r="G141" s="3">
        <v>6.5</v>
      </c>
      <c r="H141" s="3">
        <v>6.2</v>
      </c>
      <c r="I141" s="3">
        <v>6.2</v>
      </c>
      <c r="J141" s="4">
        <v>6.2</v>
      </c>
      <c r="K141" s="4">
        <v>5.9</v>
      </c>
      <c r="L141" s="3">
        <v>0.3</v>
      </c>
      <c r="M141" s="3">
        <v>6.2</v>
      </c>
      <c r="N141" s="4">
        <v>6.1</v>
      </c>
    </row>
    <row r="142" spans="1:14" x14ac:dyDescent="0.25">
      <c r="A142" s="5" t="s">
        <v>576</v>
      </c>
      <c r="B142" s="6" t="s">
        <v>767</v>
      </c>
      <c r="C142" s="7" t="s">
        <v>577</v>
      </c>
      <c r="D142" s="3">
        <v>31</v>
      </c>
      <c r="E142" s="3">
        <v>27</v>
      </c>
      <c r="F142" s="3">
        <v>3.5</v>
      </c>
      <c r="G142" s="3">
        <v>6</v>
      </c>
      <c r="H142" s="3">
        <v>5.7</v>
      </c>
      <c r="I142" s="3">
        <v>5.4</v>
      </c>
      <c r="J142" s="4">
        <v>5.7</v>
      </c>
      <c r="K142" s="4">
        <v>5.3</v>
      </c>
      <c r="L142" s="3">
        <v>0.8</v>
      </c>
      <c r="M142" s="3">
        <v>5.9</v>
      </c>
      <c r="N142" s="4">
        <v>5.8</v>
      </c>
    </row>
    <row r="143" spans="1:14" x14ac:dyDescent="0.25">
      <c r="A143" s="5" t="s">
        <v>578</v>
      </c>
      <c r="B143" s="6" t="s">
        <v>767</v>
      </c>
      <c r="C143" s="7" t="s">
        <v>577</v>
      </c>
      <c r="D143" s="3">
        <v>28</v>
      </c>
      <c r="E143" s="3">
        <v>21</v>
      </c>
      <c r="F143" s="3">
        <v>3.6</v>
      </c>
      <c r="G143" s="3">
        <v>5.7</v>
      </c>
      <c r="H143" s="3">
        <v>5.4</v>
      </c>
      <c r="I143" s="3">
        <v>5.2</v>
      </c>
      <c r="J143" s="4">
        <v>5.5</v>
      </c>
      <c r="K143" s="4">
        <v>5</v>
      </c>
      <c r="L143" s="3">
        <v>0.3</v>
      </c>
      <c r="M143" s="3">
        <v>6</v>
      </c>
      <c r="N143" s="4">
        <v>5.5</v>
      </c>
    </row>
    <row r="144" spans="1:14" x14ac:dyDescent="0.25">
      <c r="A144" s="5" t="s">
        <v>579</v>
      </c>
      <c r="B144" s="6" t="s">
        <v>844</v>
      </c>
      <c r="C144" s="7" t="s">
        <v>575</v>
      </c>
      <c r="D144" s="3">
        <v>24</v>
      </c>
      <c r="E144" s="3">
        <v>18</v>
      </c>
      <c r="F144" s="3">
        <v>3.9</v>
      </c>
      <c r="G144" s="3">
        <v>5.9</v>
      </c>
      <c r="H144" s="3">
        <v>5.7</v>
      </c>
      <c r="I144" s="3">
        <v>5.4</v>
      </c>
      <c r="J144" s="4">
        <v>5.7</v>
      </c>
      <c r="K144" s="4">
        <v>5.4</v>
      </c>
      <c r="L144" s="3">
        <v>0.4</v>
      </c>
      <c r="M144" s="3">
        <v>5.8</v>
      </c>
      <c r="N144" s="4">
        <v>5.6</v>
      </c>
    </row>
    <row r="145" spans="1:14" x14ac:dyDescent="0.25">
      <c r="A145" s="5" t="s">
        <v>580</v>
      </c>
      <c r="B145" s="6" t="s">
        <v>581</v>
      </c>
      <c r="C145" s="7" t="s">
        <v>582</v>
      </c>
      <c r="D145" s="3">
        <v>24</v>
      </c>
      <c r="E145" s="3">
        <v>19</v>
      </c>
      <c r="F145" s="3">
        <v>3.4</v>
      </c>
      <c r="G145" s="3">
        <v>5.9</v>
      </c>
      <c r="H145" s="3">
        <v>5</v>
      </c>
      <c r="I145" s="3">
        <v>5.3</v>
      </c>
      <c r="J145" s="4">
        <v>5.3</v>
      </c>
      <c r="K145" s="4">
        <v>5.2</v>
      </c>
      <c r="L145" s="3">
        <v>0</v>
      </c>
      <c r="M145" s="3">
        <v>5.3</v>
      </c>
      <c r="N145" s="4">
        <v>5.2</v>
      </c>
    </row>
    <row r="146" spans="1:14" x14ac:dyDescent="0.25">
      <c r="A146" s="5" t="s">
        <v>583</v>
      </c>
      <c r="B146" s="6" t="s">
        <v>584</v>
      </c>
      <c r="C146" s="7" t="s">
        <v>585</v>
      </c>
      <c r="D146" s="3">
        <v>25</v>
      </c>
      <c r="E146" s="3">
        <v>18</v>
      </c>
      <c r="F146" s="3">
        <v>3.5</v>
      </c>
      <c r="G146" s="3">
        <v>5.8</v>
      </c>
      <c r="H146" s="3">
        <v>5.7</v>
      </c>
      <c r="I146" s="3">
        <v>5.5</v>
      </c>
      <c r="J146" s="4">
        <v>5.8</v>
      </c>
      <c r="K146" s="4">
        <v>4.9000000000000004</v>
      </c>
      <c r="L146" s="3">
        <v>0.4</v>
      </c>
      <c r="M146" s="3">
        <v>5.7</v>
      </c>
      <c r="N146" s="4">
        <v>5.7</v>
      </c>
    </row>
    <row r="147" spans="1:14" x14ac:dyDescent="0.25">
      <c r="A147" s="5" t="s">
        <v>586</v>
      </c>
      <c r="B147" s="6" t="s">
        <v>833</v>
      </c>
      <c r="C147" s="7" t="s">
        <v>560</v>
      </c>
      <c r="D147" s="3">
        <v>51</v>
      </c>
      <c r="E147" s="3">
        <v>42</v>
      </c>
      <c r="F147" s="3">
        <v>3.5</v>
      </c>
      <c r="G147" s="3">
        <v>6.3</v>
      </c>
      <c r="H147" s="3">
        <v>6.1</v>
      </c>
      <c r="I147" s="3">
        <v>5.9</v>
      </c>
      <c r="J147" s="4">
        <v>6.1</v>
      </c>
      <c r="K147" s="4">
        <v>5.5</v>
      </c>
      <c r="L147" s="3">
        <v>0.8</v>
      </c>
      <c r="M147" s="3">
        <v>6.1</v>
      </c>
      <c r="N147" s="4">
        <v>6</v>
      </c>
    </row>
    <row r="148" spans="1:14" x14ac:dyDescent="0.25">
      <c r="A148" s="5" t="s">
        <v>587</v>
      </c>
      <c r="B148" s="6" t="s">
        <v>833</v>
      </c>
      <c r="C148" s="7" t="s">
        <v>560</v>
      </c>
      <c r="D148" s="3">
        <v>61</v>
      </c>
      <c r="E148" s="3">
        <v>54</v>
      </c>
      <c r="F148" s="3">
        <v>3.3</v>
      </c>
      <c r="G148" s="3">
        <v>6.5</v>
      </c>
      <c r="H148" s="3">
        <v>6.6</v>
      </c>
      <c r="I148" s="3">
        <v>6.2</v>
      </c>
      <c r="J148" s="4">
        <v>6.4</v>
      </c>
      <c r="K148" s="4">
        <v>5.8</v>
      </c>
      <c r="L148" s="3">
        <v>0.4</v>
      </c>
      <c r="M148" s="3">
        <v>6.5</v>
      </c>
      <c r="N148" s="4">
        <v>6.3</v>
      </c>
    </row>
    <row r="149" spans="1:14" x14ac:dyDescent="0.25">
      <c r="A149" s="5" t="s">
        <v>588</v>
      </c>
      <c r="B149" s="6" t="s">
        <v>589</v>
      </c>
      <c r="C149" s="7" t="s">
        <v>590</v>
      </c>
      <c r="D149" s="3">
        <v>3</v>
      </c>
      <c r="E149" s="3">
        <v>3</v>
      </c>
      <c r="F149" s="3">
        <v>4</v>
      </c>
      <c r="G149" s="3">
        <v>7</v>
      </c>
      <c r="H149" s="3">
        <v>7</v>
      </c>
      <c r="I149" s="3">
        <v>7</v>
      </c>
      <c r="J149" s="4">
        <v>7</v>
      </c>
      <c r="K149" s="4">
        <v>7</v>
      </c>
      <c r="L149" s="3">
        <v>1.7</v>
      </c>
      <c r="M149" s="3">
        <v>5.7</v>
      </c>
      <c r="N149" s="4">
        <v>7</v>
      </c>
    </row>
    <row r="150" spans="1:14" x14ac:dyDescent="0.25">
      <c r="A150" s="5" t="s">
        <v>591</v>
      </c>
      <c r="B150" s="6" t="s">
        <v>592</v>
      </c>
      <c r="C150" s="6" t="s">
        <v>593</v>
      </c>
      <c r="D150" s="3">
        <v>5</v>
      </c>
      <c r="E150" s="3">
        <v>5</v>
      </c>
      <c r="F150" s="3">
        <v>3.8</v>
      </c>
      <c r="G150" s="3">
        <v>6.8</v>
      </c>
      <c r="H150" s="3">
        <v>6.2</v>
      </c>
      <c r="I150" s="3">
        <v>6.4</v>
      </c>
      <c r="J150" s="4">
        <v>6.6</v>
      </c>
      <c r="K150" s="4">
        <v>6.8</v>
      </c>
      <c r="L150" s="3">
        <v>2</v>
      </c>
      <c r="M150" s="3">
        <v>6.2</v>
      </c>
      <c r="N150" s="4">
        <v>6.6</v>
      </c>
    </row>
    <row r="151" spans="1:14" x14ac:dyDescent="0.25">
      <c r="A151" s="5" t="s">
        <v>350</v>
      </c>
      <c r="B151" s="6" t="s">
        <v>882</v>
      </c>
      <c r="C151" s="7" t="s">
        <v>351</v>
      </c>
      <c r="D151" s="3">
        <v>43</v>
      </c>
      <c r="E151" s="3">
        <v>37</v>
      </c>
      <c r="F151" s="3">
        <v>3.7</v>
      </c>
      <c r="G151" s="3">
        <v>5.6</v>
      </c>
      <c r="H151" s="3">
        <v>5.5</v>
      </c>
      <c r="I151" s="3">
        <v>5</v>
      </c>
      <c r="J151" s="4">
        <v>5.4</v>
      </c>
      <c r="K151" s="4">
        <v>4.5999999999999996</v>
      </c>
      <c r="L151" s="3">
        <v>0</v>
      </c>
      <c r="M151" s="3">
        <v>5</v>
      </c>
      <c r="N151" s="4">
        <v>5.0999999999999996</v>
      </c>
    </row>
    <row r="152" spans="1:14" x14ac:dyDescent="0.25">
      <c r="A152" s="5" t="s">
        <v>350</v>
      </c>
      <c r="B152" s="6" t="s">
        <v>882</v>
      </c>
      <c r="C152" s="6" t="s">
        <v>352</v>
      </c>
      <c r="D152" s="3">
        <v>43</v>
      </c>
      <c r="E152" s="3">
        <v>37</v>
      </c>
      <c r="F152" s="3">
        <v>3.7</v>
      </c>
      <c r="G152" s="3">
        <v>5.2</v>
      </c>
      <c r="H152" s="3">
        <v>5.9</v>
      </c>
      <c r="I152" s="3">
        <v>5.0999999999999996</v>
      </c>
      <c r="J152" s="4">
        <v>5.0999999999999996</v>
      </c>
      <c r="K152" s="4">
        <v>4.5</v>
      </c>
      <c r="L152" s="3">
        <v>0.1</v>
      </c>
      <c r="M152" s="3">
        <v>5</v>
      </c>
      <c r="N152" s="4">
        <v>5.0999999999999996</v>
      </c>
    </row>
    <row r="153" spans="1:14" x14ac:dyDescent="0.25">
      <c r="A153" s="5" t="s">
        <v>353</v>
      </c>
      <c r="B153" s="6" t="s">
        <v>761</v>
      </c>
      <c r="C153" s="6" t="s">
        <v>354</v>
      </c>
      <c r="D153" s="3">
        <v>34</v>
      </c>
      <c r="E153" s="3">
        <v>22</v>
      </c>
      <c r="F153" s="3">
        <v>3.8</v>
      </c>
      <c r="G153" s="3">
        <v>5.9</v>
      </c>
      <c r="H153" s="3">
        <v>5.5</v>
      </c>
      <c r="I153" s="3">
        <v>5.6</v>
      </c>
      <c r="J153" s="4">
        <v>5.8</v>
      </c>
      <c r="K153" s="4">
        <v>5.3</v>
      </c>
      <c r="L153" s="3">
        <v>0.1</v>
      </c>
      <c r="M153" s="3">
        <v>5.0999999999999996</v>
      </c>
      <c r="N153" s="4">
        <v>5.5</v>
      </c>
    </row>
    <row r="154" spans="1:14" x14ac:dyDescent="0.25">
      <c r="A154" s="5" t="s">
        <v>355</v>
      </c>
      <c r="B154" s="6" t="s">
        <v>790</v>
      </c>
      <c r="C154" s="6" t="s">
        <v>356</v>
      </c>
      <c r="D154" s="3">
        <v>39</v>
      </c>
      <c r="E154" s="3">
        <v>27</v>
      </c>
      <c r="F154" s="3">
        <v>3.6</v>
      </c>
      <c r="G154" s="3">
        <v>6</v>
      </c>
      <c r="H154" s="3">
        <v>5.0999999999999996</v>
      </c>
      <c r="I154" s="3">
        <v>4.5999999999999996</v>
      </c>
      <c r="J154" s="4">
        <v>5.0999999999999996</v>
      </c>
      <c r="K154" s="4">
        <v>4.8</v>
      </c>
      <c r="L154" s="3">
        <v>-0.2</v>
      </c>
      <c r="M154" s="3">
        <v>5.5</v>
      </c>
      <c r="N154" s="4">
        <v>4.9000000000000004</v>
      </c>
    </row>
    <row r="155" spans="1:14" x14ac:dyDescent="0.25">
      <c r="A155" s="5" t="s">
        <v>357</v>
      </c>
      <c r="B155" s="6" t="s">
        <v>1038</v>
      </c>
      <c r="C155" s="7" t="s">
        <v>351</v>
      </c>
      <c r="D155" s="3">
        <v>47</v>
      </c>
      <c r="E155" s="3">
        <v>36</v>
      </c>
      <c r="F155" s="3">
        <v>3.7</v>
      </c>
      <c r="G155" s="3">
        <v>5.2</v>
      </c>
      <c r="H155" s="3">
        <v>4.9000000000000004</v>
      </c>
      <c r="I155" s="3">
        <v>4.4000000000000004</v>
      </c>
      <c r="J155" s="4">
        <v>4.5999999999999996</v>
      </c>
      <c r="K155" s="4">
        <v>3.9</v>
      </c>
      <c r="L155" s="3">
        <v>0.2</v>
      </c>
      <c r="M155" s="3">
        <v>4.5999999999999996</v>
      </c>
      <c r="N155" s="4">
        <v>4.3</v>
      </c>
    </row>
    <row r="156" spans="1:14" x14ac:dyDescent="0.25">
      <c r="A156" s="5" t="s">
        <v>358</v>
      </c>
      <c r="B156" s="6" t="s">
        <v>1038</v>
      </c>
      <c r="C156" s="7" t="s">
        <v>351</v>
      </c>
      <c r="D156" s="3">
        <v>68</v>
      </c>
      <c r="E156" s="3">
        <v>51</v>
      </c>
      <c r="F156" s="3">
        <v>3.7</v>
      </c>
      <c r="G156" s="3">
        <v>5.6</v>
      </c>
      <c r="H156" s="3">
        <v>5</v>
      </c>
      <c r="I156" s="3">
        <v>4.4000000000000004</v>
      </c>
      <c r="J156" s="4">
        <v>4.8</v>
      </c>
      <c r="K156" s="4">
        <v>4</v>
      </c>
      <c r="L156" s="3">
        <v>0.2</v>
      </c>
      <c r="M156" s="3">
        <v>5</v>
      </c>
      <c r="N156" s="4">
        <v>4.8</v>
      </c>
    </row>
    <row r="157" spans="1:14" x14ac:dyDescent="0.25">
      <c r="A157" s="5" t="s">
        <v>359</v>
      </c>
      <c r="B157" s="6" t="s">
        <v>922</v>
      </c>
      <c r="C157" s="6" t="s">
        <v>360</v>
      </c>
      <c r="D157" s="3">
        <v>33</v>
      </c>
      <c r="E157" s="3">
        <v>24</v>
      </c>
      <c r="F157" s="3">
        <v>3.5</v>
      </c>
      <c r="G157" s="3">
        <v>6.5</v>
      </c>
      <c r="H157" s="3">
        <v>6.2</v>
      </c>
      <c r="I157" s="3">
        <v>5.9</v>
      </c>
      <c r="J157" s="4">
        <v>6.1</v>
      </c>
      <c r="K157" s="4">
        <v>5.9</v>
      </c>
      <c r="L157" s="3">
        <v>1</v>
      </c>
      <c r="M157" s="3">
        <v>5.4</v>
      </c>
      <c r="N157" s="4">
        <v>5.9</v>
      </c>
    </row>
    <row r="158" spans="1:14" x14ac:dyDescent="0.25">
      <c r="A158" s="5" t="s">
        <v>361</v>
      </c>
      <c r="B158" s="6" t="s">
        <v>362</v>
      </c>
      <c r="C158" s="7" t="s">
        <v>363</v>
      </c>
      <c r="D158" s="3">
        <v>26</v>
      </c>
      <c r="E158" s="3">
        <v>19</v>
      </c>
      <c r="F158" s="3">
        <v>3.3</v>
      </c>
      <c r="G158" s="3">
        <v>6.1</v>
      </c>
      <c r="H158" s="3">
        <v>5.7</v>
      </c>
      <c r="I158" s="3">
        <v>5</v>
      </c>
      <c r="J158" s="4">
        <v>5.5</v>
      </c>
      <c r="K158" s="4">
        <v>5.2</v>
      </c>
      <c r="L158" s="3">
        <v>0.9</v>
      </c>
      <c r="M158" s="3">
        <v>5.5</v>
      </c>
      <c r="N158" s="4">
        <v>5.2</v>
      </c>
    </row>
    <row r="159" spans="1:14" x14ac:dyDescent="0.25">
      <c r="A159" s="5" t="s">
        <v>364</v>
      </c>
      <c r="B159" s="6" t="s">
        <v>639</v>
      </c>
      <c r="C159" s="7" t="s">
        <v>365</v>
      </c>
      <c r="D159" s="3">
        <v>38</v>
      </c>
      <c r="E159" s="3">
        <v>30</v>
      </c>
      <c r="F159" s="3">
        <v>3.5</v>
      </c>
      <c r="G159" s="3">
        <v>4.9000000000000004</v>
      </c>
      <c r="H159" s="3">
        <v>5.2</v>
      </c>
      <c r="I159" s="3">
        <v>4.8</v>
      </c>
      <c r="J159" s="4">
        <v>4.9000000000000004</v>
      </c>
      <c r="K159" s="4">
        <v>4.5</v>
      </c>
      <c r="L159" s="3">
        <v>0.3</v>
      </c>
      <c r="M159" s="3">
        <v>5</v>
      </c>
      <c r="N159" s="4">
        <v>4.9000000000000004</v>
      </c>
    </row>
    <row r="160" spans="1:14" x14ac:dyDescent="0.25">
      <c r="A160" s="5" t="s">
        <v>366</v>
      </c>
      <c r="B160" s="6" t="s">
        <v>367</v>
      </c>
      <c r="C160" s="7" t="s">
        <v>368</v>
      </c>
      <c r="D160" s="3">
        <v>47</v>
      </c>
      <c r="E160" s="3">
        <v>40</v>
      </c>
      <c r="F160" s="3">
        <v>3.5</v>
      </c>
      <c r="G160" s="3">
        <v>5.2</v>
      </c>
      <c r="H160" s="3">
        <v>5.8</v>
      </c>
      <c r="I160" s="3">
        <v>5.7</v>
      </c>
      <c r="J160" s="4">
        <v>5.5</v>
      </c>
      <c r="K160" s="4">
        <v>5.2</v>
      </c>
      <c r="L160" s="3">
        <v>0.1</v>
      </c>
      <c r="M160" s="3">
        <v>5.8</v>
      </c>
      <c r="N160" s="4">
        <v>5.5</v>
      </c>
    </row>
    <row r="161" spans="1:14" x14ac:dyDescent="0.25">
      <c r="A161" s="5" t="s">
        <v>369</v>
      </c>
      <c r="B161" s="6" t="s">
        <v>856</v>
      </c>
      <c r="C161" s="7" t="s">
        <v>370</v>
      </c>
      <c r="D161" s="3">
        <v>45</v>
      </c>
      <c r="E161" s="3">
        <v>37</v>
      </c>
      <c r="F161" s="3">
        <v>3.5</v>
      </c>
      <c r="G161" s="3">
        <v>6.5</v>
      </c>
      <c r="H161" s="3">
        <v>6.6</v>
      </c>
      <c r="I161" s="3">
        <v>6</v>
      </c>
      <c r="J161" s="4">
        <v>6.2</v>
      </c>
      <c r="K161" s="4">
        <v>5.4</v>
      </c>
      <c r="L161" s="3">
        <v>0.1</v>
      </c>
      <c r="M161" s="3">
        <v>6.1</v>
      </c>
      <c r="N161" s="4">
        <v>6</v>
      </c>
    </row>
    <row r="162" spans="1:14" x14ac:dyDescent="0.25">
      <c r="A162" s="5" t="s">
        <v>371</v>
      </c>
      <c r="B162" s="6" t="s">
        <v>956</v>
      </c>
      <c r="C162" s="7" t="s">
        <v>372</v>
      </c>
      <c r="D162" s="3">
        <v>29</v>
      </c>
      <c r="E162" s="3">
        <v>20</v>
      </c>
      <c r="F162" s="3">
        <v>3.6</v>
      </c>
      <c r="G162" s="3">
        <v>6.5</v>
      </c>
      <c r="H162" s="3">
        <v>6.2</v>
      </c>
      <c r="I162" s="3">
        <v>5.5</v>
      </c>
      <c r="J162" s="4">
        <v>6</v>
      </c>
      <c r="K162" s="4">
        <v>5.2</v>
      </c>
      <c r="L162" s="3">
        <v>0.1</v>
      </c>
      <c r="M162" s="3">
        <v>5.8</v>
      </c>
      <c r="N162" s="4">
        <v>5.7</v>
      </c>
    </row>
    <row r="163" spans="1:14" x14ac:dyDescent="0.25">
      <c r="A163" s="5" t="s">
        <v>373</v>
      </c>
      <c r="B163" s="6" t="s">
        <v>374</v>
      </c>
      <c r="C163" s="7" t="s">
        <v>372</v>
      </c>
      <c r="D163" s="3">
        <v>50</v>
      </c>
      <c r="E163" s="3">
        <v>38</v>
      </c>
      <c r="F163" s="3">
        <v>3.5</v>
      </c>
      <c r="G163" s="3">
        <v>5.8</v>
      </c>
      <c r="H163" s="3">
        <v>5.7</v>
      </c>
      <c r="I163" s="3">
        <v>5</v>
      </c>
      <c r="J163" s="4">
        <v>5.5</v>
      </c>
      <c r="K163" s="4">
        <v>4.8</v>
      </c>
      <c r="L163" s="3">
        <v>0</v>
      </c>
      <c r="M163" s="3">
        <v>5.9</v>
      </c>
      <c r="N163" s="4">
        <v>5.4</v>
      </c>
    </row>
    <row r="164" spans="1:14" x14ac:dyDescent="0.25">
      <c r="A164" s="5" t="s">
        <v>375</v>
      </c>
      <c r="B164" s="6" t="s">
        <v>913</v>
      </c>
      <c r="C164" s="6" t="s">
        <v>376</v>
      </c>
      <c r="D164" s="3">
        <v>64</v>
      </c>
      <c r="E164" s="3">
        <v>52</v>
      </c>
      <c r="F164" s="3">
        <v>3.5</v>
      </c>
      <c r="G164" s="3">
        <v>6.7</v>
      </c>
      <c r="H164" s="3">
        <v>6.6</v>
      </c>
      <c r="I164" s="3">
        <v>6.4</v>
      </c>
      <c r="J164" s="4">
        <v>6.6</v>
      </c>
      <c r="K164" s="4">
        <v>6</v>
      </c>
      <c r="L164" s="3">
        <v>0</v>
      </c>
      <c r="M164" s="3">
        <v>6.2</v>
      </c>
      <c r="N164" s="4">
        <v>6.3</v>
      </c>
    </row>
    <row r="165" spans="1:14" x14ac:dyDescent="0.25">
      <c r="A165" s="5" t="s">
        <v>377</v>
      </c>
      <c r="B165" s="6" t="s">
        <v>877</v>
      </c>
      <c r="C165" s="7" t="s">
        <v>363</v>
      </c>
      <c r="D165" s="3">
        <v>21</v>
      </c>
      <c r="E165" s="3">
        <v>18</v>
      </c>
      <c r="F165" s="3">
        <v>3.5</v>
      </c>
      <c r="G165" s="3">
        <v>5.4</v>
      </c>
      <c r="H165" s="3">
        <v>4.9000000000000004</v>
      </c>
      <c r="I165" s="3">
        <v>5.0999999999999996</v>
      </c>
      <c r="J165" s="4">
        <v>4.9000000000000004</v>
      </c>
      <c r="K165" s="4">
        <v>4.7</v>
      </c>
      <c r="L165" s="3">
        <v>1.3</v>
      </c>
      <c r="M165" s="3">
        <v>5.4</v>
      </c>
      <c r="N165" s="4">
        <v>4.9000000000000004</v>
      </c>
    </row>
    <row r="166" spans="1:14" x14ac:dyDescent="0.25">
      <c r="A166" s="5" t="s">
        <v>378</v>
      </c>
      <c r="B166" s="6" t="s">
        <v>379</v>
      </c>
      <c r="C166" s="7" t="s">
        <v>351</v>
      </c>
      <c r="D166" s="3">
        <v>26</v>
      </c>
      <c r="E166" s="3">
        <v>21</v>
      </c>
      <c r="F166" s="3">
        <v>3.9</v>
      </c>
      <c r="G166" s="3">
        <v>6</v>
      </c>
      <c r="H166" s="3">
        <v>5.7</v>
      </c>
      <c r="I166" s="3">
        <v>5.6</v>
      </c>
      <c r="J166" s="4">
        <v>5.8</v>
      </c>
      <c r="K166" s="4">
        <v>5.2</v>
      </c>
      <c r="L166" s="3">
        <v>0.1</v>
      </c>
      <c r="M166" s="3">
        <v>6</v>
      </c>
      <c r="N166" s="4">
        <v>6</v>
      </c>
    </row>
    <row r="167" spans="1:14" x14ac:dyDescent="0.25">
      <c r="A167" s="5" t="s">
        <v>380</v>
      </c>
      <c r="B167" s="6" t="s">
        <v>861</v>
      </c>
      <c r="C167" s="7" t="s">
        <v>381</v>
      </c>
      <c r="D167" s="3">
        <v>36</v>
      </c>
      <c r="E167" s="3">
        <v>31</v>
      </c>
      <c r="F167" s="3">
        <v>3.5</v>
      </c>
      <c r="G167" s="3">
        <v>5.6</v>
      </c>
      <c r="H167" s="3">
        <v>5.2</v>
      </c>
      <c r="I167" s="3">
        <v>4.8</v>
      </c>
      <c r="J167" s="4">
        <v>5.0999999999999996</v>
      </c>
      <c r="K167" s="4">
        <v>5</v>
      </c>
      <c r="L167" s="3">
        <v>1.8</v>
      </c>
      <c r="M167" s="3">
        <v>5.2</v>
      </c>
      <c r="N167" s="4">
        <v>5.0999999999999996</v>
      </c>
    </row>
    <row r="168" spans="1:14" x14ac:dyDescent="0.25">
      <c r="A168" s="5" t="s">
        <v>382</v>
      </c>
      <c r="B168" s="6" t="s">
        <v>861</v>
      </c>
      <c r="C168" s="7" t="s">
        <v>381</v>
      </c>
      <c r="D168" s="3">
        <v>24</v>
      </c>
      <c r="E168" s="3">
        <v>22</v>
      </c>
      <c r="F168" s="3">
        <v>3.4</v>
      </c>
      <c r="G168" s="3">
        <v>6.2</v>
      </c>
      <c r="H168" s="3">
        <v>5.4</v>
      </c>
      <c r="I168" s="3">
        <v>5</v>
      </c>
      <c r="J168" s="4">
        <v>5.4</v>
      </c>
      <c r="K168" s="4">
        <v>5</v>
      </c>
      <c r="L168" s="3">
        <v>0.9</v>
      </c>
      <c r="M168" s="3">
        <v>4.9000000000000004</v>
      </c>
      <c r="N168" s="4">
        <v>5.2</v>
      </c>
    </row>
    <row r="169" spans="1:14" x14ac:dyDescent="0.25">
      <c r="A169" s="5" t="s">
        <v>383</v>
      </c>
      <c r="B169" s="6" t="s">
        <v>965</v>
      </c>
      <c r="C169" s="7" t="s">
        <v>384</v>
      </c>
      <c r="D169" s="3">
        <v>38</v>
      </c>
      <c r="E169" s="3">
        <v>30</v>
      </c>
      <c r="F169" s="3">
        <v>3.8</v>
      </c>
      <c r="G169" s="3">
        <v>6</v>
      </c>
      <c r="H169" s="3">
        <v>5.3</v>
      </c>
      <c r="I169" s="3">
        <v>5.4</v>
      </c>
      <c r="J169" s="4">
        <v>5.5</v>
      </c>
      <c r="K169" s="4">
        <v>4.8</v>
      </c>
      <c r="L169" s="3">
        <v>0.3</v>
      </c>
      <c r="M169" s="3">
        <v>6.2</v>
      </c>
      <c r="N169" s="4">
        <v>5.5</v>
      </c>
    </row>
    <row r="170" spans="1:14" x14ac:dyDescent="0.25">
      <c r="A170" s="5" t="s">
        <v>385</v>
      </c>
      <c r="B170" s="6" t="s">
        <v>887</v>
      </c>
      <c r="C170" s="7" t="s">
        <v>386</v>
      </c>
      <c r="D170" s="3">
        <v>16</v>
      </c>
      <c r="E170" s="3">
        <v>11</v>
      </c>
      <c r="F170" s="3">
        <v>3.7</v>
      </c>
      <c r="G170" s="3">
        <v>6.6</v>
      </c>
      <c r="H170" s="3">
        <v>6.5</v>
      </c>
      <c r="I170" s="3">
        <v>6.1</v>
      </c>
      <c r="J170" s="4">
        <v>6.2</v>
      </c>
      <c r="K170" s="4">
        <v>6.4</v>
      </c>
      <c r="L170" s="3">
        <v>1.6</v>
      </c>
      <c r="M170" s="3">
        <v>6.6</v>
      </c>
      <c r="N170" s="4">
        <v>6.2</v>
      </c>
    </row>
    <row r="171" spans="1:14" x14ac:dyDescent="0.25">
      <c r="A171" s="5" t="s">
        <v>387</v>
      </c>
      <c r="B171" s="6" t="s">
        <v>887</v>
      </c>
      <c r="C171" s="7" t="s">
        <v>386</v>
      </c>
      <c r="D171" s="3">
        <v>50</v>
      </c>
      <c r="E171" s="3">
        <v>44</v>
      </c>
      <c r="F171" s="3">
        <v>3.5</v>
      </c>
      <c r="G171" s="3">
        <v>6.4</v>
      </c>
      <c r="H171" s="3">
        <v>6.2</v>
      </c>
      <c r="I171" s="3">
        <v>6</v>
      </c>
      <c r="J171" s="4">
        <v>6</v>
      </c>
      <c r="K171" s="4">
        <v>6.4</v>
      </c>
      <c r="L171" s="3">
        <v>1.8</v>
      </c>
      <c r="M171" s="3">
        <v>6.5</v>
      </c>
      <c r="N171" s="4">
        <v>6.2</v>
      </c>
    </row>
    <row r="172" spans="1:14" x14ac:dyDescent="0.25">
      <c r="A172" s="5" t="s">
        <v>388</v>
      </c>
      <c r="B172" s="6" t="s">
        <v>940</v>
      </c>
      <c r="C172" s="7" t="s">
        <v>389</v>
      </c>
      <c r="D172" s="3">
        <v>29</v>
      </c>
      <c r="E172" s="3">
        <v>23</v>
      </c>
      <c r="F172" s="3">
        <v>3.4</v>
      </c>
      <c r="G172" s="3">
        <v>5.9</v>
      </c>
      <c r="H172" s="3">
        <v>5.7</v>
      </c>
      <c r="I172" s="3">
        <v>5.3</v>
      </c>
      <c r="J172" s="4">
        <v>5.4</v>
      </c>
      <c r="K172" s="4">
        <v>5.3</v>
      </c>
      <c r="L172" s="3">
        <v>1.5</v>
      </c>
      <c r="M172" s="3">
        <v>5.9</v>
      </c>
      <c r="N172" s="4">
        <v>5.4</v>
      </c>
    </row>
    <row r="173" spans="1:14" x14ac:dyDescent="0.25">
      <c r="A173" s="5" t="s">
        <v>390</v>
      </c>
      <c r="B173" s="6" t="s">
        <v>940</v>
      </c>
      <c r="C173" s="7" t="s">
        <v>368</v>
      </c>
      <c r="D173" s="3">
        <v>121</v>
      </c>
      <c r="E173" s="3">
        <v>108</v>
      </c>
      <c r="F173" s="3">
        <v>3.5</v>
      </c>
      <c r="G173" s="3">
        <v>5.6</v>
      </c>
      <c r="H173" s="3">
        <v>6.3</v>
      </c>
      <c r="I173" s="3">
        <v>5.7</v>
      </c>
      <c r="J173" s="4">
        <v>5.9</v>
      </c>
      <c r="K173" s="4">
        <v>5.4</v>
      </c>
      <c r="L173" s="3">
        <v>0.4</v>
      </c>
      <c r="M173" s="3">
        <v>6.1</v>
      </c>
      <c r="N173" s="4">
        <v>5.9</v>
      </c>
    </row>
    <row r="174" spans="1:14" x14ac:dyDescent="0.25">
      <c r="A174" s="5" t="s">
        <v>391</v>
      </c>
      <c r="B174" s="6" t="s">
        <v>392</v>
      </c>
      <c r="C174" s="7" t="s">
        <v>384</v>
      </c>
      <c r="D174" s="3">
        <v>40</v>
      </c>
      <c r="E174" s="3">
        <v>32</v>
      </c>
      <c r="F174" s="3">
        <v>3.6</v>
      </c>
      <c r="G174" s="3">
        <v>6.2</v>
      </c>
      <c r="H174" s="3">
        <v>6.2</v>
      </c>
      <c r="I174" s="3">
        <v>5.8</v>
      </c>
      <c r="J174" s="4">
        <v>6.1</v>
      </c>
      <c r="K174" s="4">
        <v>5.5</v>
      </c>
      <c r="L174" s="3">
        <v>1</v>
      </c>
      <c r="M174" s="3">
        <v>6.4</v>
      </c>
      <c r="N174" s="4">
        <v>6.1</v>
      </c>
    </row>
    <row r="175" spans="1:14" x14ac:dyDescent="0.25">
      <c r="A175" s="5" t="s">
        <v>393</v>
      </c>
      <c r="B175" s="6" t="s">
        <v>700</v>
      </c>
      <c r="C175" s="6" t="s">
        <v>394</v>
      </c>
      <c r="D175" s="3">
        <v>66</v>
      </c>
      <c r="E175" s="3">
        <v>54</v>
      </c>
      <c r="F175" s="3">
        <v>3.5</v>
      </c>
      <c r="G175" s="3">
        <v>6</v>
      </c>
      <c r="H175" s="3">
        <v>6.1</v>
      </c>
      <c r="I175" s="3">
        <v>5.4</v>
      </c>
      <c r="J175" s="4">
        <v>5.7</v>
      </c>
      <c r="K175" s="4">
        <v>5.0999999999999996</v>
      </c>
      <c r="L175" s="3">
        <v>0.2</v>
      </c>
      <c r="M175" s="3">
        <v>5.3</v>
      </c>
      <c r="N175" s="4">
        <v>5.5</v>
      </c>
    </row>
    <row r="176" spans="1:14" x14ac:dyDescent="0.25">
      <c r="A176" s="5" t="s">
        <v>395</v>
      </c>
      <c r="B176" s="6" t="s">
        <v>850</v>
      </c>
      <c r="C176" s="7" t="s">
        <v>396</v>
      </c>
      <c r="D176" s="3">
        <v>37</v>
      </c>
      <c r="E176" s="3">
        <v>33</v>
      </c>
      <c r="F176" s="3">
        <v>3.1</v>
      </c>
      <c r="G176" s="3">
        <v>5.8</v>
      </c>
      <c r="H176" s="3">
        <v>4.8</v>
      </c>
      <c r="I176" s="3">
        <v>4.4000000000000004</v>
      </c>
      <c r="J176" s="4">
        <v>4.8</v>
      </c>
      <c r="K176" s="4">
        <v>4.5999999999999996</v>
      </c>
      <c r="L176" s="3">
        <v>1</v>
      </c>
      <c r="M176" s="3">
        <v>5.2</v>
      </c>
      <c r="N176" s="4">
        <v>4.5999999999999996</v>
      </c>
    </row>
    <row r="177" spans="1:14" x14ac:dyDescent="0.25">
      <c r="A177" s="5" t="s">
        <v>397</v>
      </c>
      <c r="B177" s="6" t="s">
        <v>398</v>
      </c>
      <c r="C177" s="7" t="s">
        <v>399</v>
      </c>
      <c r="D177" s="3">
        <v>22</v>
      </c>
      <c r="E177" s="3">
        <v>18</v>
      </c>
      <c r="F177" s="3">
        <v>3.6</v>
      </c>
      <c r="G177" s="3">
        <v>5.9</v>
      </c>
      <c r="H177" s="3">
        <v>6.2</v>
      </c>
      <c r="I177" s="3">
        <v>5.9</v>
      </c>
      <c r="J177" s="4">
        <v>6.1</v>
      </c>
      <c r="K177" s="4">
        <v>5.3</v>
      </c>
      <c r="L177" s="3">
        <v>0.2</v>
      </c>
      <c r="M177" s="3">
        <v>5.8</v>
      </c>
      <c r="N177" s="4">
        <v>5.9</v>
      </c>
    </row>
    <row r="178" spans="1:14" x14ac:dyDescent="0.25">
      <c r="A178" s="5" t="s">
        <v>400</v>
      </c>
      <c r="B178" s="6" t="s">
        <v>1020</v>
      </c>
      <c r="C178" s="7" t="s">
        <v>401</v>
      </c>
      <c r="D178" s="3">
        <v>36</v>
      </c>
      <c r="E178" s="3">
        <v>33</v>
      </c>
      <c r="F178" s="3">
        <v>3.4</v>
      </c>
      <c r="G178" s="3">
        <v>5.8</v>
      </c>
      <c r="H178" s="3">
        <v>6.1</v>
      </c>
      <c r="I178" s="3">
        <v>5.4</v>
      </c>
      <c r="J178" s="4">
        <v>5.6</v>
      </c>
      <c r="K178" s="4">
        <v>5.2</v>
      </c>
      <c r="L178" s="3">
        <v>0.5</v>
      </c>
      <c r="M178" s="3">
        <v>5.5</v>
      </c>
      <c r="N178" s="4">
        <v>5.5</v>
      </c>
    </row>
    <row r="179" spans="1:14" x14ac:dyDescent="0.25">
      <c r="A179" s="5" t="s">
        <v>402</v>
      </c>
      <c r="B179" s="6" t="s">
        <v>403</v>
      </c>
      <c r="C179" s="7" t="s">
        <v>404</v>
      </c>
      <c r="D179" s="3">
        <v>8</v>
      </c>
      <c r="E179" s="3">
        <v>4</v>
      </c>
      <c r="F179" s="3">
        <v>4</v>
      </c>
      <c r="G179" s="3">
        <v>7</v>
      </c>
      <c r="H179" s="3">
        <v>7</v>
      </c>
      <c r="I179" s="3">
        <v>7</v>
      </c>
      <c r="J179" s="4">
        <v>7</v>
      </c>
      <c r="K179" s="4">
        <v>7</v>
      </c>
      <c r="L179" s="3">
        <v>0.2</v>
      </c>
      <c r="M179" s="3">
        <v>7</v>
      </c>
      <c r="N179" s="4">
        <v>7</v>
      </c>
    </row>
    <row r="180" spans="1:14" x14ac:dyDescent="0.25">
      <c r="A180" s="5" t="s">
        <v>405</v>
      </c>
      <c r="B180" s="6" t="s">
        <v>406</v>
      </c>
      <c r="C180" s="7" t="s">
        <v>407</v>
      </c>
      <c r="D180" s="3">
        <v>4</v>
      </c>
      <c r="E180" s="3">
        <v>3</v>
      </c>
      <c r="F180" s="3">
        <v>4</v>
      </c>
      <c r="G180" s="3">
        <v>7</v>
      </c>
      <c r="H180" s="3">
        <v>7</v>
      </c>
      <c r="I180" s="3">
        <v>7</v>
      </c>
      <c r="J180" s="4">
        <v>7</v>
      </c>
      <c r="K180" s="4">
        <v>7</v>
      </c>
      <c r="L180" s="3">
        <v>1.3</v>
      </c>
      <c r="M180" s="3">
        <v>7</v>
      </c>
      <c r="N180" s="4">
        <v>7</v>
      </c>
    </row>
    <row r="181" spans="1:14" x14ac:dyDescent="0.25">
      <c r="A181" s="5" t="s">
        <v>408</v>
      </c>
      <c r="B181" s="6" t="s">
        <v>645</v>
      </c>
      <c r="C181" s="7" t="s">
        <v>409</v>
      </c>
      <c r="D181" s="3">
        <v>45</v>
      </c>
      <c r="E181" s="3">
        <v>22</v>
      </c>
      <c r="F181" s="3">
        <v>3.2</v>
      </c>
      <c r="G181" s="3">
        <v>6.8</v>
      </c>
      <c r="H181" s="3">
        <v>6.4</v>
      </c>
      <c r="I181" s="3">
        <v>5.4</v>
      </c>
      <c r="J181" s="4">
        <v>6</v>
      </c>
      <c r="K181" s="4">
        <v>7</v>
      </c>
      <c r="L181" s="3">
        <v>1.6</v>
      </c>
      <c r="M181" s="3">
        <v>6.6</v>
      </c>
      <c r="N181" s="4">
        <v>5.9</v>
      </c>
    </row>
    <row r="182" spans="1:14" x14ac:dyDescent="0.25">
      <c r="A182" s="5" t="s">
        <v>410</v>
      </c>
      <c r="B182" s="6" t="s">
        <v>819</v>
      </c>
      <c r="C182" s="7" t="s">
        <v>411</v>
      </c>
      <c r="D182" s="3">
        <v>59</v>
      </c>
      <c r="E182" s="3">
        <v>14</v>
      </c>
      <c r="F182" s="3">
        <v>3.9</v>
      </c>
      <c r="G182" s="3">
        <v>6.8</v>
      </c>
      <c r="H182" s="3">
        <v>6.2</v>
      </c>
      <c r="I182" s="3">
        <v>6.1</v>
      </c>
      <c r="J182" s="4">
        <v>6.1</v>
      </c>
      <c r="K182" s="4">
        <v>6.3</v>
      </c>
      <c r="L182" s="3">
        <v>0.8</v>
      </c>
      <c r="M182" s="3">
        <v>6.6</v>
      </c>
      <c r="N182" s="4">
        <v>6.2</v>
      </c>
    </row>
    <row r="183" spans="1:14" x14ac:dyDescent="0.25">
      <c r="A183" s="5" t="s">
        <v>238</v>
      </c>
      <c r="B183" s="6" t="s">
        <v>678</v>
      </c>
      <c r="C183" s="7" t="s">
        <v>239</v>
      </c>
      <c r="D183" s="3">
        <v>21</v>
      </c>
      <c r="E183" s="3">
        <v>14</v>
      </c>
      <c r="F183" s="3">
        <v>3.3</v>
      </c>
      <c r="G183" s="3">
        <v>6.6</v>
      </c>
      <c r="H183" s="3">
        <v>6.3</v>
      </c>
      <c r="I183" s="3">
        <v>5.5</v>
      </c>
      <c r="J183" s="4">
        <v>5.9</v>
      </c>
      <c r="K183" s="4">
        <v>6</v>
      </c>
      <c r="L183" s="3">
        <v>0.9</v>
      </c>
      <c r="M183" s="3">
        <v>5.0999999999999996</v>
      </c>
      <c r="N183" s="4">
        <v>5.7</v>
      </c>
    </row>
    <row r="184" spans="1:14" x14ac:dyDescent="0.25">
      <c r="A184" s="5" t="s">
        <v>240</v>
      </c>
      <c r="B184" s="6" t="s">
        <v>241</v>
      </c>
      <c r="C184" s="7" t="s">
        <v>242</v>
      </c>
      <c r="D184" s="3">
        <v>29</v>
      </c>
      <c r="E184" s="3">
        <v>11</v>
      </c>
      <c r="F184" s="3">
        <v>3.3</v>
      </c>
      <c r="G184" s="3">
        <v>6.8</v>
      </c>
      <c r="H184" s="3">
        <v>6.2</v>
      </c>
      <c r="I184" s="3">
        <v>5.8</v>
      </c>
      <c r="J184" s="4">
        <v>6.1</v>
      </c>
      <c r="K184" s="4">
        <v>5.8</v>
      </c>
      <c r="L184" s="3">
        <v>1.3</v>
      </c>
      <c r="M184" s="3">
        <v>6.2</v>
      </c>
      <c r="N184" s="4">
        <v>5.6</v>
      </c>
    </row>
    <row r="185" spans="1:14" x14ac:dyDescent="0.25">
      <c r="A185" s="5" t="s">
        <v>243</v>
      </c>
      <c r="B185" s="6" t="s">
        <v>244</v>
      </c>
      <c r="C185" s="7" t="s">
        <v>613</v>
      </c>
      <c r="D185" s="3">
        <v>63</v>
      </c>
      <c r="E185" s="3">
        <v>40</v>
      </c>
      <c r="F185" s="3">
        <v>3.5</v>
      </c>
      <c r="G185" s="3">
        <v>6.3</v>
      </c>
      <c r="H185" s="3">
        <v>6.3</v>
      </c>
      <c r="I185" s="3">
        <v>6</v>
      </c>
      <c r="J185" s="4">
        <v>6.3</v>
      </c>
      <c r="K185" s="4">
        <v>5.8</v>
      </c>
      <c r="L185" s="3">
        <v>1.1000000000000001</v>
      </c>
      <c r="M185" s="3">
        <v>6.3</v>
      </c>
      <c r="N185" s="4">
        <v>5.9</v>
      </c>
    </row>
    <row r="186" spans="1:14" x14ac:dyDescent="0.25">
      <c r="A186" s="5" t="s">
        <v>245</v>
      </c>
      <c r="B186" s="6" t="s">
        <v>246</v>
      </c>
      <c r="C186" s="7" t="s">
        <v>613</v>
      </c>
      <c r="D186" s="3">
        <v>20</v>
      </c>
      <c r="E186" s="3">
        <v>9</v>
      </c>
      <c r="F186" s="3">
        <v>3.6</v>
      </c>
      <c r="G186" s="3">
        <v>6.4</v>
      </c>
      <c r="H186" s="3">
        <v>6</v>
      </c>
      <c r="I186" s="3">
        <v>5.9</v>
      </c>
      <c r="J186" s="4">
        <v>6.2</v>
      </c>
      <c r="K186" s="4">
        <v>6.6</v>
      </c>
      <c r="L186" s="3">
        <v>0.6</v>
      </c>
      <c r="M186" s="3">
        <v>6.3</v>
      </c>
      <c r="N186" s="4">
        <v>6.1</v>
      </c>
    </row>
    <row r="187" spans="1:14" x14ac:dyDescent="0.25">
      <c r="A187" s="5" t="s">
        <v>247</v>
      </c>
      <c r="B187" s="6" t="s">
        <v>1028</v>
      </c>
      <c r="C187" s="7" t="s">
        <v>248</v>
      </c>
      <c r="D187" s="3">
        <v>29</v>
      </c>
      <c r="E187" s="3">
        <v>25</v>
      </c>
      <c r="F187" s="3">
        <v>3.5</v>
      </c>
      <c r="G187" s="3">
        <v>6.8</v>
      </c>
      <c r="H187" s="3">
        <v>6.5</v>
      </c>
      <c r="I187" s="3">
        <v>6.4</v>
      </c>
      <c r="J187" s="4">
        <v>6.4</v>
      </c>
      <c r="K187" s="4">
        <v>6.4</v>
      </c>
      <c r="L187" s="3">
        <v>1</v>
      </c>
      <c r="M187" s="3">
        <v>6.2</v>
      </c>
      <c r="N187" s="4">
        <v>6.3</v>
      </c>
    </row>
    <row r="188" spans="1:14" x14ac:dyDescent="0.25">
      <c r="A188" s="5" t="s">
        <v>249</v>
      </c>
      <c r="B188" s="6" t="s">
        <v>1028</v>
      </c>
      <c r="C188" s="7" t="s">
        <v>250</v>
      </c>
      <c r="D188" s="3">
        <v>68</v>
      </c>
      <c r="E188" s="3">
        <v>60</v>
      </c>
      <c r="F188" s="3">
        <v>3.3</v>
      </c>
      <c r="G188" s="3">
        <v>6.4</v>
      </c>
      <c r="H188" s="3">
        <v>6.5</v>
      </c>
      <c r="I188" s="3">
        <v>6.4</v>
      </c>
      <c r="J188" s="4">
        <v>6.5</v>
      </c>
      <c r="K188" s="4">
        <v>6.2</v>
      </c>
      <c r="L188" s="3">
        <v>0.5</v>
      </c>
      <c r="M188" s="3">
        <v>6.4</v>
      </c>
      <c r="N188" s="4">
        <v>6.4</v>
      </c>
    </row>
    <row r="189" spans="1:14" x14ac:dyDescent="0.25">
      <c r="A189" s="5" t="s">
        <v>251</v>
      </c>
      <c r="B189" s="6" t="s">
        <v>252</v>
      </c>
      <c r="C189" s="7" t="s">
        <v>613</v>
      </c>
      <c r="D189" s="3">
        <v>63</v>
      </c>
      <c r="E189" s="3">
        <v>40</v>
      </c>
      <c r="F189" s="3">
        <v>3.5</v>
      </c>
      <c r="G189" s="3">
        <v>6.3</v>
      </c>
      <c r="H189" s="3">
        <v>6.3</v>
      </c>
      <c r="I189" s="3">
        <v>6</v>
      </c>
      <c r="J189" s="4">
        <v>6.3</v>
      </c>
      <c r="K189" s="4">
        <v>5.8</v>
      </c>
      <c r="L189" s="3">
        <v>1.1000000000000001</v>
      </c>
      <c r="M189" s="3">
        <v>6.3</v>
      </c>
      <c r="N189" s="4">
        <v>5.9</v>
      </c>
    </row>
  </sheetData>
  <mergeCells count="5">
    <mergeCell ref="A1:A2"/>
    <mergeCell ref="B1:B2"/>
    <mergeCell ref="C1:C2"/>
    <mergeCell ref="D1:D2"/>
    <mergeCell ref="E1:E2"/>
  </mergeCells>
  <phoneticPr fontId="8" type="noConversion"/>
  <hyperlinks>
    <hyperlink ref="A3" r:id="rId1"/>
    <hyperlink ref="A4" r:id="rId2"/>
    <hyperlink ref="C4" r:id="rId3"/>
    <hyperlink ref="A5" r:id="rId4"/>
    <hyperlink ref="C5" r:id="rId5"/>
    <hyperlink ref="A6" r:id="rId6"/>
    <hyperlink ref="C6" r:id="rId7"/>
    <hyperlink ref="A7" r:id="rId8"/>
    <hyperlink ref="C7" r:id="rId9"/>
    <hyperlink ref="A8" r:id="rId10"/>
    <hyperlink ref="C8" r:id="rId11"/>
    <hyperlink ref="A9" r:id="rId12"/>
    <hyperlink ref="C9" r:id="rId13"/>
    <hyperlink ref="A10" r:id="rId14"/>
    <hyperlink ref="A11" r:id="rId15"/>
    <hyperlink ref="C11" r:id="rId16"/>
    <hyperlink ref="A12" r:id="rId17"/>
    <hyperlink ref="C12" r:id="rId18"/>
    <hyperlink ref="A13" r:id="rId19"/>
    <hyperlink ref="C13" r:id="rId20"/>
    <hyperlink ref="A14" r:id="rId21"/>
    <hyperlink ref="C14" r:id="rId22"/>
    <hyperlink ref="A15" r:id="rId23"/>
    <hyperlink ref="C15" r:id="rId24"/>
    <hyperlink ref="A16" r:id="rId25"/>
    <hyperlink ref="C16" r:id="rId26"/>
    <hyperlink ref="A17" r:id="rId27"/>
    <hyperlink ref="C17" r:id="rId28"/>
    <hyperlink ref="A18" r:id="rId29"/>
    <hyperlink ref="C18" r:id="rId30"/>
    <hyperlink ref="A19" r:id="rId31"/>
    <hyperlink ref="C19" r:id="rId32"/>
    <hyperlink ref="A20" r:id="rId33"/>
    <hyperlink ref="C20" r:id="rId34"/>
    <hyperlink ref="A21" r:id="rId35"/>
    <hyperlink ref="C21" r:id="rId36"/>
    <hyperlink ref="A22" r:id="rId37"/>
    <hyperlink ref="C22" r:id="rId38"/>
    <hyperlink ref="A23" r:id="rId39"/>
    <hyperlink ref="C23" r:id="rId40"/>
    <hyperlink ref="A24" r:id="rId41"/>
    <hyperlink ref="C24" r:id="rId42"/>
    <hyperlink ref="A25" r:id="rId43"/>
    <hyperlink ref="C25" r:id="rId44"/>
    <hyperlink ref="A26" r:id="rId45"/>
    <hyperlink ref="A27" r:id="rId46"/>
    <hyperlink ref="C27" r:id="rId47"/>
    <hyperlink ref="A28" r:id="rId48"/>
    <hyperlink ref="C28" r:id="rId49"/>
    <hyperlink ref="A29" r:id="rId50"/>
    <hyperlink ref="C29" r:id="rId51"/>
    <hyperlink ref="A30" r:id="rId52"/>
    <hyperlink ref="A31" r:id="rId53"/>
    <hyperlink ref="A32" r:id="rId54"/>
    <hyperlink ref="C32" r:id="rId55"/>
    <hyperlink ref="A33" r:id="rId56"/>
    <hyperlink ref="A34" r:id="rId57"/>
    <hyperlink ref="C34" r:id="rId58"/>
    <hyperlink ref="A35" r:id="rId59"/>
    <hyperlink ref="C35" r:id="rId60"/>
    <hyperlink ref="A36" r:id="rId61"/>
    <hyperlink ref="C36" r:id="rId62"/>
    <hyperlink ref="A37" r:id="rId63"/>
    <hyperlink ref="C37" r:id="rId64"/>
    <hyperlink ref="A38" r:id="rId65"/>
    <hyperlink ref="C38" r:id="rId66"/>
    <hyperlink ref="A39" r:id="rId67"/>
    <hyperlink ref="A40" r:id="rId68"/>
    <hyperlink ref="A41" r:id="rId69"/>
    <hyperlink ref="C41" r:id="rId70"/>
    <hyperlink ref="A42" r:id="rId71"/>
    <hyperlink ref="C42" r:id="rId72"/>
    <hyperlink ref="A43" r:id="rId73"/>
    <hyperlink ref="A44" r:id="rId74"/>
    <hyperlink ref="A45" r:id="rId75"/>
    <hyperlink ref="C45" r:id="rId76"/>
    <hyperlink ref="A46" r:id="rId77"/>
    <hyperlink ref="C46" r:id="rId78"/>
    <hyperlink ref="A47" r:id="rId79"/>
    <hyperlink ref="C47" r:id="rId80"/>
    <hyperlink ref="A48" r:id="rId81"/>
    <hyperlink ref="C48" r:id="rId82"/>
    <hyperlink ref="A49" r:id="rId83"/>
    <hyperlink ref="C49" r:id="rId84"/>
    <hyperlink ref="A50" r:id="rId85"/>
    <hyperlink ref="C50" r:id="rId86"/>
    <hyperlink ref="A51" r:id="rId87"/>
    <hyperlink ref="C51" r:id="rId88"/>
    <hyperlink ref="A52" r:id="rId89"/>
    <hyperlink ref="C52" r:id="rId90"/>
    <hyperlink ref="A53" r:id="rId91"/>
    <hyperlink ref="A54" r:id="rId92"/>
    <hyperlink ref="C54" r:id="rId93"/>
    <hyperlink ref="A55" r:id="rId94"/>
    <hyperlink ref="C55" r:id="rId95"/>
    <hyperlink ref="A56" r:id="rId96"/>
    <hyperlink ref="C56" r:id="rId97"/>
    <hyperlink ref="A57" r:id="rId98"/>
    <hyperlink ref="A58" r:id="rId99"/>
    <hyperlink ref="A59" r:id="rId100"/>
    <hyperlink ref="A60" r:id="rId101"/>
    <hyperlink ref="C60" r:id="rId102"/>
    <hyperlink ref="A61" r:id="rId103"/>
    <hyperlink ref="C61" r:id="rId104"/>
    <hyperlink ref="A62" r:id="rId105"/>
    <hyperlink ref="C62" r:id="rId106"/>
    <hyperlink ref="A63" r:id="rId107"/>
    <hyperlink ref="A64" r:id="rId108"/>
    <hyperlink ref="C64" r:id="rId109"/>
    <hyperlink ref="A65" r:id="rId110"/>
    <hyperlink ref="C65" r:id="rId111"/>
    <hyperlink ref="A66" r:id="rId112"/>
    <hyperlink ref="A67" r:id="rId113"/>
    <hyperlink ref="C67" r:id="rId114"/>
    <hyperlink ref="A68" r:id="rId115"/>
    <hyperlink ref="C68" r:id="rId116"/>
    <hyperlink ref="A69" r:id="rId117"/>
    <hyperlink ref="C69" r:id="rId118"/>
    <hyperlink ref="A70" r:id="rId119"/>
    <hyperlink ref="C70" r:id="rId120"/>
    <hyperlink ref="A71" r:id="rId121"/>
    <hyperlink ref="C71" r:id="rId122"/>
    <hyperlink ref="A72" r:id="rId123"/>
    <hyperlink ref="C72" r:id="rId124"/>
    <hyperlink ref="A73" r:id="rId125"/>
    <hyperlink ref="A74" r:id="rId126"/>
    <hyperlink ref="C74" r:id="rId127"/>
    <hyperlink ref="A75" r:id="rId128"/>
    <hyperlink ref="C75" r:id="rId129"/>
    <hyperlink ref="A76" r:id="rId130"/>
    <hyperlink ref="C76" r:id="rId131"/>
    <hyperlink ref="A77" r:id="rId132"/>
    <hyperlink ref="C77" r:id="rId133"/>
    <hyperlink ref="A78" r:id="rId134"/>
    <hyperlink ref="C78" r:id="rId135"/>
    <hyperlink ref="A79" r:id="rId136"/>
    <hyperlink ref="C79" r:id="rId137"/>
    <hyperlink ref="A80" r:id="rId138"/>
    <hyperlink ref="C80" r:id="rId139"/>
    <hyperlink ref="A81" r:id="rId140"/>
    <hyperlink ref="A82" r:id="rId141"/>
    <hyperlink ref="C82" r:id="rId142"/>
    <hyperlink ref="A83" r:id="rId143"/>
    <hyperlink ref="C83" r:id="rId144"/>
    <hyperlink ref="A84" r:id="rId145"/>
    <hyperlink ref="C84" r:id="rId146"/>
    <hyperlink ref="A85" r:id="rId147"/>
    <hyperlink ref="C85" r:id="rId148"/>
    <hyperlink ref="A86" r:id="rId149"/>
    <hyperlink ref="C86" r:id="rId150"/>
    <hyperlink ref="A87" r:id="rId151"/>
    <hyperlink ref="C87" r:id="rId152"/>
    <hyperlink ref="A88" r:id="rId153"/>
    <hyperlink ref="C88" r:id="rId154"/>
    <hyperlink ref="A89" r:id="rId155"/>
    <hyperlink ref="A90" r:id="rId156"/>
    <hyperlink ref="C90" r:id="rId157"/>
    <hyperlink ref="A91" r:id="rId158"/>
    <hyperlink ref="C91" r:id="rId159"/>
    <hyperlink ref="A92" r:id="rId160"/>
    <hyperlink ref="A93" r:id="rId161"/>
    <hyperlink ref="C93" r:id="rId162"/>
    <hyperlink ref="A94" r:id="rId163"/>
    <hyperlink ref="C94" r:id="rId164"/>
    <hyperlink ref="A95" r:id="rId165"/>
    <hyperlink ref="C95" r:id="rId166"/>
    <hyperlink ref="A96" r:id="rId167"/>
    <hyperlink ref="C96" r:id="rId168"/>
    <hyperlink ref="A97" r:id="rId169"/>
    <hyperlink ref="C97" r:id="rId170"/>
    <hyperlink ref="A98" r:id="rId171"/>
    <hyperlink ref="C98" r:id="rId172"/>
    <hyperlink ref="A99" r:id="rId173"/>
    <hyperlink ref="C99" r:id="rId174"/>
    <hyperlink ref="A100" r:id="rId175"/>
    <hyperlink ref="C100" r:id="rId176"/>
    <hyperlink ref="A101" r:id="rId177"/>
    <hyperlink ref="C101" r:id="rId178"/>
    <hyperlink ref="A102" r:id="rId179"/>
    <hyperlink ref="C102" r:id="rId180"/>
    <hyperlink ref="A103" r:id="rId181"/>
    <hyperlink ref="C103" r:id="rId182"/>
    <hyperlink ref="A104" r:id="rId183"/>
    <hyperlink ref="C104" r:id="rId184"/>
    <hyperlink ref="A105" r:id="rId185"/>
    <hyperlink ref="C105" r:id="rId186"/>
    <hyperlink ref="A106" r:id="rId187"/>
    <hyperlink ref="C106" r:id="rId188"/>
    <hyperlink ref="A107" r:id="rId189"/>
    <hyperlink ref="C107" r:id="rId190"/>
    <hyperlink ref="A108" r:id="rId191"/>
    <hyperlink ref="C108" r:id="rId192"/>
    <hyperlink ref="A109" r:id="rId193"/>
    <hyperlink ref="A110" r:id="rId194"/>
    <hyperlink ref="C110" r:id="rId195"/>
    <hyperlink ref="A111" r:id="rId196"/>
    <hyperlink ref="C111" r:id="rId197"/>
    <hyperlink ref="A112" r:id="rId198"/>
    <hyperlink ref="C112" r:id="rId199"/>
    <hyperlink ref="A113" r:id="rId200"/>
    <hyperlink ref="C113" r:id="rId201"/>
    <hyperlink ref="A114" r:id="rId202"/>
    <hyperlink ref="C114" r:id="rId203"/>
    <hyperlink ref="A115" r:id="rId204"/>
    <hyperlink ref="C115" r:id="rId205"/>
    <hyperlink ref="A116" r:id="rId206"/>
    <hyperlink ref="C116" r:id="rId207"/>
    <hyperlink ref="A117" r:id="rId208"/>
    <hyperlink ref="C117" r:id="rId209"/>
    <hyperlink ref="A118" r:id="rId210"/>
    <hyperlink ref="C118" r:id="rId211"/>
    <hyperlink ref="A119" r:id="rId212"/>
    <hyperlink ref="C119" r:id="rId213"/>
    <hyperlink ref="A120" r:id="rId214"/>
    <hyperlink ref="C120" r:id="rId215"/>
    <hyperlink ref="A121" r:id="rId216"/>
    <hyperlink ref="C121" r:id="rId217"/>
    <hyperlink ref="A122" r:id="rId218"/>
    <hyperlink ref="C122" r:id="rId219"/>
    <hyperlink ref="A123" r:id="rId220"/>
    <hyperlink ref="C123" r:id="rId221"/>
    <hyperlink ref="A124" r:id="rId222"/>
    <hyperlink ref="C124" r:id="rId223"/>
    <hyperlink ref="A125" r:id="rId224"/>
    <hyperlink ref="C125" r:id="rId225"/>
    <hyperlink ref="A126" r:id="rId226"/>
    <hyperlink ref="C126" r:id="rId227"/>
    <hyperlink ref="A127" r:id="rId228"/>
    <hyperlink ref="C127" r:id="rId229"/>
    <hyperlink ref="A128" r:id="rId230"/>
    <hyperlink ref="C128" r:id="rId231"/>
    <hyperlink ref="A129" r:id="rId232"/>
    <hyperlink ref="C129" r:id="rId233"/>
    <hyperlink ref="A130" r:id="rId234"/>
    <hyperlink ref="C130" r:id="rId235"/>
    <hyperlink ref="A131" r:id="rId236"/>
    <hyperlink ref="C131" r:id="rId237"/>
    <hyperlink ref="A132" r:id="rId238"/>
    <hyperlink ref="C132" r:id="rId239"/>
    <hyperlink ref="A133" r:id="rId240"/>
    <hyperlink ref="C133" r:id="rId241"/>
    <hyperlink ref="A134" r:id="rId242"/>
    <hyperlink ref="C134" r:id="rId243"/>
    <hyperlink ref="A135" r:id="rId244"/>
    <hyperlink ref="C135" r:id="rId245"/>
    <hyperlink ref="A136" r:id="rId246"/>
    <hyperlink ref="C136" r:id="rId247"/>
    <hyperlink ref="A137" r:id="rId248"/>
    <hyperlink ref="C137" r:id="rId249"/>
    <hyperlink ref="A138" r:id="rId250"/>
    <hyperlink ref="C138" r:id="rId251"/>
    <hyperlink ref="A139" r:id="rId252"/>
    <hyperlink ref="C139" r:id="rId253"/>
    <hyperlink ref="A140" r:id="rId254"/>
    <hyperlink ref="C140" r:id="rId255"/>
    <hyperlink ref="A141" r:id="rId256"/>
    <hyperlink ref="C141" r:id="rId257"/>
    <hyperlink ref="A142" r:id="rId258"/>
    <hyperlink ref="C142" r:id="rId259"/>
    <hyperlink ref="A143" r:id="rId260"/>
    <hyperlink ref="C143" r:id="rId261"/>
    <hyperlink ref="A144" r:id="rId262"/>
    <hyperlink ref="C144" r:id="rId263"/>
    <hyperlink ref="A145" r:id="rId264"/>
    <hyperlink ref="C145" r:id="rId265"/>
    <hyperlink ref="A146" r:id="rId266"/>
    <hyperlink ref="C146" r:id="rId267"/>
    <hyperlink ref="A147" r:id="rId268"/>
    <hyperlink ref="C147" r:id="rId269"/>
    <hyperlink ref="A148" r:id="rId270"/>
    <hyperlink ref="C148" r:id="rId271"/>
    <hyperlink ref="A149" r:id="rId272"/>
    <hyperlink ref="C149" r:id="rId273"/>
    <hyperlink ref="A150" r:id="rId274"/>
    <hyperlink ref="A151" r:id="rId275"/>
    <hyperlink ref="C151" r:id="rId276"/>
    <hyperlink ref="A152" r:id="rId277"/>
    <hyperlink ref="A153" r:id="rId278"/>
    <hyperlink ref="A154" r:id="rId279"/>
    <hyperlink ref="A155" r:id="rId280"/>
    <hyperlink ref="C155" r:id="rId281"/>
    <hyperlink ref="A156" r:id="rId282"/>
    <hyperlink ref="C156" r:id="rId283"/>
    <hyperlink ref="A157" r:id="rId284"/>
    <hyperlink ref="A158" r:id="rId285"/>
    <hyperlink ref="C158" r:id="rId286"/>
    <hyperlink ref="A159" r:id="rId287"/>
    <hyperlink ref="C159" r:id="rId288"/>
    <hyperlink ref="A160" r:id="rId289"/>
    <hyperlink ref="C160" r:id="rId290"/>
    <hyperlink ref="A161" r:id="rId291"/>
    <hyperlink ref="C161" r:id="rId292"/>
    <hyperlink ref="A162" r:id="rId293"/>
    <hyperlink ref="C162" r:id="rId294"/>
    <hyperlink ref="A163" r:id="rId295"/>
    <hyperlink ref="C163" r:id="rId296"/>
    <hyperlink ref="A164" r:id="rId297"/>
    <hyperlink ref="A165" r:id="rId298"/>
    <hyperlink ref="C165" r:id="rId299"/>
    <hyperlink ref="A166" r:id="rId300"/>
    <hyperlink ref="C166" r:id="rId301"/>
    <hyperlink ref="A167" r:id="rId302"/>
    <hyperlink ref="C167" r:id="rId303"/>
    <hyperlink ref="A168" r:id="rId304"/>
    <hyperlink ref="C168" r:id="rId305"/>
    <hyperlink ref="A169" r:id="rId306"/>
    <hyperlink ref="C169" r:id="rId307"/>
    <hyperlink ref="A170" r:id="rId308"/>
    <hyperlink ref="C170" r:id="rId309"/>
    <hyperlink ref="A171" r:id="rId310"/>
    <hyperlink ref="C171" r:id="rId311"/>
    <hyperlink ref="A172" r:id="rId312"/>
    <hyperlink ref="C172" r:id="rId313"/>
    <hyperlink ref="A173" r:id="rId314"/>
    <hyperlink ref="C173" r:id="rId315"/>
    <hyperlink ref="A174" r:id="rId316"/>
    <hyperlink ref="C174" r:id="rId317"/>
    <hyperlink ref="A175" r:id="rId318"/>
    <hyperlink ref="A176" r:id="rId319"/>
    <hyperlink ref="C176" r:id="rId320"/>
    <hyperlink ref="A177" r:id="rId321"/>
    <hyperlink ref="C177" r:id="rId322"/>
    <hyperlink ref="A178" r:id="rId323"/>
    <hyperlink ref="C178" r:id="rId324"/>
    <hyperlink ref="A179" r:id="rId325"/>
    <hyperlink ref="C179" r:id="rId326"/>
    <hyperlink ref="A180" r:id="rId327"/>
    <hyperlink ref="C180" r:id="rId328"/>
    <hyperlink ref="A181" r:id="rId329"/>
    <hyperlink ref="C181" r:id="rId330"/>
    <hyperlink ref="A182" r:id="rId331"/>
    <hyperlink ref="C182" r:id="rId332"/>
    <hyperlink ref="A183" r:id="rId333"/>
    <hyperlink ref="C183" r:id="rId334"/>
    <hyperlink ref="A184" r:id="rId335"/>
    <hyperlink ref="C184" r:id="rId336"/>
    <hyperlink ref="A185" r:id="rId337"/>
    <hyperlink ref="C185" r:id="rId338"/>
    <hyperlink ref="A186" r:id="rId339"/>
    <hyperlink ref="C186" r:id="rId340"/>
    <hyperlink ref="A187" r:id="rId341"/>
    <hyperlink ref="C187" r:id="rId342"/>
    <hyperlink ref="A188" r:id="rId343"/>
    <hyperlink ref="C188" r:id="rId344"/>
    <hyperlink ref="A189" r:id="rId345"/>
    <hyperlink ref="C189" r:id="rId346"/>
  </hyperlinks>
  <pageMargins left="0.7" right="0.7" top="0.75" bottom="0.75" header="0.3" footer="0.3"/>
  <pageSetup paperSize="0" orientation="portrait" horizontalDpi="4294967292" verticalDpi="429496729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1"/>
  <sheetViews>
    <sheetView topLeftCell="A267" workbookViewId="0">
      <selection activeCell="A279" sqref="A279:IV279"/>
    </sheetView>
  </sheetViews>
  <sheetFormatPr defaultRowHeight="15" x14ac:dyDescent="0.25"/>
  <cols>
    <col min="1" max="1" width="14.85546875" bestFit="1" customWidth="1"/>
    <col min="13" max="13" width="11.42578125" bestFit="1" customWidth="1"/>
  </cols>
  <sheetData>
    <row r="1" spans="1:8" x14ac:dyDescent="0.25">
      <c r="A1" t="s">
        <v>1130</v>
      </c>
      <c r="B1" s="124" t="s">
        <v>1131</v>
      </c>
      <c r="C1" t="s">
        <v>1132</v>
      </c>
      <c r="D1" t="s">
        <v>1133</v>
      </c>
      <c r="E1" t="s">
        <v>1134</v>
      </c>
    </row>
    <row r="2" spans="1:8" x14ac:dyDescent="0.25">
      <c r="B2" s="124"/>
      <c r="D2" t="s">
        <v>1135</v>
      </c>
    </row>
    <row r="3" spans="1:8" x14ac:dyDescent="0.25">
      <c r="B3" s="124"/>
    </row>
    <row r="4" spans="1:8" x14ac:dyDescent="0.25">
      <c r="A4" t="s">
        <v>1136</v>
      </c>
      <c r="B4" s="124">
        <v>51</v>
      </c>
      <c r="C4">
        <v>44</v>
      </c>
      <c r="D4">
        <v>69</v>
      </c>
      <c r="E4" t="s">
        <v>1137</v>
      </c>
      <c r="H4">
        <f>IF(A4=A3,1,0)</f>
        <v>0</v>
      </c>
    </row>
    <row r="5" spans="1:8" x14ac:dyDescent="0.25">
      <c r="A5" t="s">
        <v>1136</v>
      </c>
      <c r="B5" s="124">
        <v>52</v>
      </c>
      <c r="C5">
        <v>44</v>
      </c>
      <c r="D5">
        <v>69</v>
      </c>
      <c r="E5" t="s">
        <v>1137</v>
      </c>
      <c r="H5">
        <f t="shared" ref="H5:H68" si="0">IF(A5=A4,1,0)</f>
        <v>1</v>
      </c>
    </row>
    <row r="6" spans="1:8" x14ac:dyDescent="0.25">
      <c r="A6" t="s">
        <v>1136</v>
      </c>
      <c r="B6" s="124">
        <v>53</v>
      </c>
      <c r="C6">
        <v>30</v>
      </c>
      <c r="D6">
        <v>69</v>
      </c>
      <c r="E6" t="s">
        <v>1137</v>
      </c>
      <c r="H6">
        <f t="shared" si="0"/>
        <v>1</v>
      </c>
    </row>
    <row r="7" spans="1:8" x14ac:dyDescent="0.25">
      <c r="A7" t="s">
        <v>1136</v>
      </c>
      <c r="B7" s="124">
        <v>54</v>
      </c>
      <c r="C7">
        <v>45</v>
      </c>
      <c r="D7">
        <v>59</v>
      </c>
      <c r="E7" t="s">
        <v>1137</v>
      </c>
      <c r="H7">
        <f t="shared" si="0"/>
        <v>1</v>
      </c>
    </row>
    <row r="8" spans="1:8" x14ac:dyDescent="0.25">
      <c r="A8" t="s">
        <v>1136</v>
      </c>
      <c r="B8" s="124">
        <v>55</v>
      </c>
      <c r="C8">
        <v>46</v>
      </c>
      <c r="D8">
        <v>59</v>
      </c>
      <c r="E8" t="s">
        <v>1137</v>
      </c>
      <c r="H8">
        <f t="shared" si="0"/>
        <v>1</v>
      </c>
    </row>
    <row r="9" spans="1:8" x14ac:dyDescent="0.25">
      <c r="A9" t="s">
        <v>1136</v>
      </c>
      <c r="B9" s="124">
        <v>56</v>
      </c>
      <c r="C9">
        <v>44</v>
      </c>
      <c r="D9">
        <v>69</v>
      </c>
      <c r="E9" t="s">
        <v>1137</v>
      </c>
      <c r="H9">
        <f t="shared" si="0"/>
        <v>1</v>
      </c>
    </row>
    <row r="10" spans="1:8" x14ac:dyDescent="0.25">
      <c r="A10" t="s">
        <v>1136</v>
      </c>
      <c r="B10" s="124">
        <v>70</v>
      </c>
      <c r="C10">
        <v>65</v>
      </c>
      <c r="D10">
        <v>67</v>
      </c>
      <c r="E10" t="s">
        <v>1137</v>
      </c>
      <c r="H10">
        <f t="shared" si="0"/>
        <v>1</v>
      </c>
    </row>
    <row r="11" spans="1:8" x14ac:dyDescent="0.25">
      <c r="A11" t="s">
        <v>1136</v>
      </c>
      <c r="B11" s="124">
        <v>71</v>
      </c>
      <c r="C11">
        <v>57</v>
      </c>
      <c r="D11">
        <v>69</v>
      </c>
      <c r="E11" t="s">
        <v>1137</v>
      </c>
      <c r="H11">
        <f t="shared" si="0"/>
        <v>1</v>
      </c>
    </row>
    <row r="12" spans="1:8" x14ac:dyDescent="0.25">
      <c r="A12" t="s">
        <v>1136</v>
      </c>
      <c r="B12" s="124">
        <v>72</v>
      </c>
      <c r="C12">
        <v>58</v>
      </c>
      <c r="D12">
        <v>69</v>
      </c>
      <c r="E12" t="s">
        <v>1137</v>
      </c>
      <c r="H12">
        <f t="shared" si="0"/>
        <v>1</v>
      </c>
    </row>
    <row r="13" spans="1:8" x14ac:dyDescent="0.25">
      <c r="A13" t="s">
        <v>1138</v>
      </c>
      <c r="B13" s="124">
        <v>0</v>
      </c>
      <c r="C13">
        <v>41</v>
      </c>
      <c r="D13">
        <v>69</v>
      </c>
      <c r="E13" t="s">
        <v>1139</v>
      </c>
      <c r="H13">
        <f t="shared" si="0"/>
        <v>0</v>
      </c>
    </row>
    <row r="14" spans="1:8" x14ac:dyDescent="0.25">
      <c r="A14" t="s">
        <v>1138</v>
      </c>
      <c r="B14" s="124">
        <v>70</v>
      </c>
      <c r="C14">
        <v>69</v>
      </c>
      <c r="D14">
        <v>68</v>
      </c>
      <c r="E14" t="s">
        <v>1139</v>
      </c>
      <c r="H14">
        <f t="shared" si="0"/>
        <v>1</v>
      </c>
    </row>
    <row r="15" spans="1:8" x14ac:dyDescent="0.25">
      <c r="A15" t="s">
        <v>1138</v>
      </c>
      <c r="B15" s="124">
        <v>73</v>
      </c>
      <c r="C15">
        <v>42</v>
      </c>
      <c r="D15">
        <v>68</v>
      </c>
      <c r="E15" t="s">
        <v>1139</v>
      </c>
      <c r="H15">
        <f t="shared" si="0"/>
        <v>1</v>
      </c>
    </row>
    <row r="16" spans="1:8" x14ac:dyDescent="0.25">
      <c r="A16" t="s">
        <v>1138</v>
      </c>
      <c r="B16" s="124">
        <v>91</v>
      </c>
      <c r="C16">
        <v>19</v>
      </c>
      <c r="D16">
        <v>69</v>
      </c>
      <c r="E16" t="s">
        <v>1139</v>
      </c>
      <c r="H16">
        <f t="shared" si="0"/>
        <v>1</v>
      </c>
    </row>
    <row r="17" spans="1:9" x14ac:dyDescent="0.25">
      <c r="A17" t="s">
        <v>1138</v>
      </c>
      <c r="B17" s="124" t="s">
        <v>1140</v>
      </c>
      <c r="C17">
        <v>44</v>
      </c>
      <c r="D17">
        <v>69</v>
      </c>
      <c r="E17" t="s">
        <v>1139</v>
      </c>
      <c r="H17">
        <f t="shared" si="0"/>
        <v>1</v>
      </c>
    </row>
    <row r="18" spans="1:9" x14ac:dyDescent="0.25">
      <c r="A18" t="s">
        <v>1141</v>
      </c>
      <c r="B18" s="124">
        <v>0</v>
      </c>
      <c r="C18">
        <v>41</v>
      </c>
      <c r="D18">
        <v>69</v>
      </c>
      <c r="E18" t="s">
        <v>1142</v>
      </c>
      <c r="H18">
        <f t="shared" si="0"/>
        <v>0</v>
      </c>
    </row>
    <row r="19" spans="1:9" x14ac:dyDescent="0.25">
      <c r="A19" t="s">
        <v>1141</v>
      </c>
      <c r="B19" s="124">
        <v>70</v>
      </c>
      <c r="C19">
        <v>49</v>
      </c>
      <c r="D19">
        <v>69</v>
      </c>
      <c r="E19" t="s">
        <v>1142</v>
      </c>
      <c r="H19">
        <f t="shared" si="0"/>
        <v>1</v>
      </c>
    </row>
    <row r="20" spans="1:9" x14ac:dyDescent="0.25">
      <c r="A20" t="s">
        <v>1141</v>
      </c>
      <c r="B20" s="124">
        <v>72</v>
      </c>
      <c r="C20">
        <v>69</v>
      </c>
      <c r="D20">
        <v>69</v>
      </c>
      <c r="E20" t="s">
        <v>1142</v>
      </c>
      <c r="H20">
        <f t="shared" si="0"/>
        <v>1</v>
      </c>
    </row>
    <row r="21" spans="1:9" x14ac:dyDescent="0.25">
      <c r="A21" t="s">
        <v>1143</v>
      </c>
      <c r="B21" s="124">
        <v>0</v>
      </c>
      <c r="C21">
        <v>40</v>
      </c>
      <c r="D21">
        <v>67</v>
      </c>
      <c r="E21" t="s">
        <v>1144</v>
      </c>
      <c r="H21">
        <f t="shared" si="0"/>
        <v>0</v>
      </c>
    </row>
    <row r="22" spans="1:9" x14ac:dyDescent="0.25">
      <c r="A22" t="s">
        <v>1143</v>
      </c>
      <c r="B22" s="124">
        <v>70</v>
      </c>
      <c r="C22">
        <v>57</v>
      </c>
      <c r="D22">
        <v>69</v>
      </c>
      <c r="E22" t="s">
        <v>1144</v>
      </c>
      <c r="H22">
        <f t="shared" si="0"/>
        <v>1</v>
      </c>
    </row>
    <row r="23" spans="1:9" x14ac:dyDescent="0.25">
      <c r="A23" t="s">
        <v>1143</v>
      </c>
      <c r="B23" s="124">
        <v>72</v>
      </c>
      <c r="C23">
        <v>60</v>
      </c>
      <c r="D23">
        <v>69</v>
      </c>
      <c r="E23" t="s">
        <v>1144</v>
      </c>
      <c r="H23">
        <f t="shared" si="0"/>
        <v>1</v>
      </c>
    </row>
    <row r="24" spans="1:9" x14ac:dyDescent="0.25">
      <c r="A24" t="s">
        <v>1143</v>
      </c>
      <c r="B24" s="124">
        <v>73</v>
      </c>
      <c r="C24">
        <v>58</v>
      </c>
      <c r="D24">
        <v>69</v>
      </c>
      <c r="E24" t="s">
        <v>1144</v>
      </c>
      <c r="H24">
        <f t="shared" si="0"/>
        <v>1</v>
      </c>
    </row>
    <row r="25" spans="1:9" x14ac:dyDescent="0.25">
      <c r="A25" t="s">
        <v>1143</v>
      </c>
      <c r="B25" s="124">
        <v>91</v>
      </c>
      <c r="C25">
        <v>18</v>
      </c>
      <c r="D25">
        <v>61</v>
      </c>
      <c r="E25" t="s">
        <v>1144</v>
      </c>
      <c r="H25">
        <f t="shared" si="0"/>
        <v>1</v>
      </c>
    </row>
    <row r="26" spans="1:9" x14ac:dyDescent="0.25">
      <c r="A26" t="s">
        <v>1145</v>
      </c>
      <c r="B26" s="124" t="s">
        <v>1146</v>
      </c>
      <c r="C26">
        <v>31</v>
      </c>
      <c r="D26">
        <v>60</v>
      </c>
      <c r="E26" t="s">
        <v>1147</v>
      </c>
      <c r="H26">
        <f t="shared" si="0"/>
        <v>0</v>
      </c>
    </row>
    <row r="27" spans="1:9" x14ac:dyDescent="0.25">
      <c r="A27" t="s">
        <v>1145</v>
      </c>
      <c r="B27" s="124" t="s">
        <v>1148</v>
      </c>
      <c r="C27">
        <v>104</v>
      </c>
      <c r="D27">
        <v>68</v>
      </c>
      <c r="E27" t="s">
        <v>1147</v>
      </c>
      <c r="H27">
        <f t="shared" si="0"/>
        <v>1</v>
      </c>
      <c r="I27" t="s">
        <v>1294</v>
      </c>
    </row>
    <row r="28" spans="1:9" x14ac:dyDescent="0.25">
      <c r="A28" t="s">
        <v>1145</v>
      </c>
      <c r="B28" s="124" t="s">
        <v>1149</v>
      </c>
      <c r="C28">
        <v>57</v>
      </c>
      <c r="D28">
        <v>68</v>
      </c>
      <c r="E28" t="s">
        <v>1147</v>
      </c>
      <c r="H28">
        <f t="shared" si="0"/>
        <v>1</v>
      </c>
    </row>
    <row r="29" spans="1:9" x14ac:dyDescent="0.25">
      <c r="A29" t="s">
        <v>1145</v>
      </c>
      <c r="B29" s="124" t="s">
        <v>1150</v>
      </c>
      <c r="C29">
        <v>89</v>
      </c>
      <c r="D29">
        <v>68</v>
      </c>
      <c r="E29" t="s">
        <v>1147</v>
      </c>
      <c r="H29">
        <f t="shared" si="0"/>
        <v>1</v>
      </c>
    </row>
    <row r="30" spans="1:9" x14ac:dyDescent="0.25">
      <c r="A30" t="s">
        <v>1145</v>
      </c>
      <c r="B30" s="124" t="s">
        <v>1151</v>
      </c>
      <c r="C30">
        <v>27</v>
      </c>
      <c r="D30">
        <v>68</v>
      </c>
      <c r="E30" t="s">
        <v>1147</v>
      </c>
      <c r="H30">
        <f t="shared" si="0"/>
        <v>1</v>
      </c>
    </row>
    <row r="31" spans="1:9" x14ac:dyDescent="0.25">
      <c r="A31" t="s">
        <v>1145</v>
      </c>
      <c r="B31" s="124" t="s">
        <v>1152</v>
      </c>
      <c r="C31">
        <v>64</v>
      </c>
      <c r="D31">
        <v>68</v>
      </c>
      <c r="E31" t="s">
        <v>1147</v>
      </c>
      <c r="H31">
        <f t="shared" si="0"/>
        <v>1</v>
      </c>
    </row>
    <row r="32" spans="1:9" x14ac:dyDescent="0.25">
      <c r="A32" t="s">
        <v>1145</v>
      </c>
      <c r="B32" s="124" t="s">
        <v>1153</v>
      </c>
      <c r="C32">
        <v>46</v>
      </c>
      <c r="D32">
        <v>64</v>
      </c>
      <c r="E32" t="s">
        <v>1147</v>
      </c>
      <c r="H32">
        <f t="shared" si="0"/>
        <v>1</v>
      </c>
    </row>
    <row r="33" spans="1:8" x14ac:dyDescent="0.25">
      <c r="A33" t="s">
        <v>1145</v>
      </c>
      <c r="B33" s="124" t="s">
        <v>1154</v>
      </c>
      <c r="C33">
        <v>9</v>
      </c>
      <c r="D33">
        <v>68</v>
      </c>
      <c r="E33" t="s">
        <v>1147</v>
      </c>
      <c r="H33">
        <f t="shared" si="0"/>
        <v>1</v>
      </c>
    </row>
    <row r="34" spans="1:8" x14ac:dyDescent="0.25">
      <c r="A34" t="s">
        <v>1155</v>
      </c>
      <c r="B34" s="124" t="s">
        <v>1146</v>
      </c>
      <c r="C34">
        <v>35</v>
      </c>
      <c r="D34">
        <v>60</v>
      </c>
      <c r="E34" t="s">
        <v>1156</v>
      </c>
      <c r="H34">
        <f t="shared" si="0"/>
        <v>0</v>
      </c>
    </row>
    <row r="35" spans="1:8" x14ac:dyDescent="0.25">
      <c r="A35" t="s">
        <v>1155</v>
      </c>
      <c r="B35" s="124" t="s">
        <v>1148</v>
      </c>
      <c r="C35">
        <v>48</v>
      </c>
      <c r="D35">
        <v>68</v>
      </c>
      <c r="E35" t="s">
        <v>1156</v>
      </c>
      <c r="H35">
        <f t="shared" si="0"/>
        <v>1</v>
      </c>
    </row>
    <row r="36" spans="1:8" x14ac:dyDescent="0.25">
      <c r="A36" t="s">
        <v>1155</v>
      </c>
      <c r="B36" s="124" t="s">
        <v>1149</v>
      </c>
      <c r="C36">
        <v>66</v>
      </c>
      <c r="D36">
        <v>68</v>
      </c>
      <c r="E36" t="s">
        <v>1156</v>
      </c>
      <c r="H36">
        <f t="shared" si="0"/>
        <v>1</v>
      </c>
    </row>
    <row r="37" spans="1:8" x14ac:dyDescent="0.25">
      <c r="A37" t="s">
        <v>1155</v>
      </c>
      <c r="B37" s="124" t="s">
        <v>1150</v>
      </c>
      <c r="C37">
        <v>65</v>
      </c>
      <c r="D37">
        <v>68</v>
      </c>
      <c r="E37" t="s">
        <v>1156</v>
      </c>
      <c r="H37">
        <f t="shared" si="0"/>
        <v>1</v>
      </c>
    </row>
    <row r="38" spans="1:8" x14ac:dyDescent="0.25">
      <c r="A38" t="s">
        <v>1155</v>
      </c>
      <c r="B38" s="124" t="s">
        <v>1151</v>
      </c>
      <c r="C38">
        <v>70</v>
      </c>
      <c r="D38">
        <v>68</v>
      </c>
      <c r="E38" t="s">
        <v>1156</v>
      </c>
      <c r="H38">
        <f t="shared" si="0"/>
        <v>1</v>
      </c>
    </row>
    <row r="39" spans="1:8" x14ac:dyDescent="0.25">
      <c r="A39" t="s">
        <v>1155</v>
      </c>
      <c r="B39" s="124" t="s">
        <v>1152</v>
      </c>
      <c r="C39">
        <v>51</v>
      </c>
      <c r="D39">
        <v>68</v>
      </c>
      <c r="E39" t="s">
        <v>1156</v>
      </c>
      <c r="H39">
        <f t="shared" si="0"/>
        <v>1</v>
      </c>
    </row>
    <row r="40" spans="1:8" x14ac:dyDescent="0.25">
      <c r="A40" t="s">
        <v>1155</v>
      </c>
      <c r="B40" s="124" t="s">
        <v>1153</v>
      </c>
      <c r="C40">
        <v>69</v>
      </c>
      <c r="D40">
        <v>68</v>
      </c>
      <c r="E40" t="s">
        <v>1156</v>
      </c>
      <c r="H40">
        <f t="shared" si="0"/>
        <v>1</v>
      </c>
    </row>
    <row r="41" spans="1:8" x14ac:dyDescent="0.25">
      <c r="A41" t="s">
        <v>1155</v>
      </c>
      <c r="B41" s="124" t="s">
        <v>1154</v>
      </c>
      <c r="C41">
        <v>43</v>
      </c>
      <c r="D41">
        <v>68</v>
      </c>
      <c r="E41" t="s">
        <v>1156</v>
      </c>
      <c r="H41">
        <f t="shared" si="0"/>
        <v>1</v>
      </c>
    </row>
    <row r="42" spans="1:8" x14ac:dyDescent="0.25">
      <c r="A42" t="s">
        <v>1157</v>
      </c>
      <c r="B42" s="124">
        <v>0</v>
      </c>
      <c r="C42">
        <v>19</v>
      </c>
      <c r="D42">
        <v>65</v>
      </c>
      <c r="E42" t="s">
        <v>1158</v>
      </c>
      <c r="H42">
        <f t="shared" si="0"/>
        <v>0</v>
      </c>
    </row>
    <row r="43" spans="1:8" x14ac:dyDescent="0.25">
      <c r="A43" t="s">
        <v>1157</v>
      </c>
      <c r="B43" s="124">
        <v>51</v>
      </c>
      <c r="C43">
        <v>39</v>
      </c>
      <c r="D43">
        <v>69</v>
      </c>
      <c r="E43" t="s">
        <v>1158</v>
      </c>
      <c r="H43">
        <f t="shared" si="0"/>
        <v>1</v>
      </c>
    </row>
    <row r="44" spans="1:8" x14ac:dyDescent="0.25">
      <c r="A44" t="s">
        <v>1157</v>
      </c>
      <c r="B44" s="124">
        <v>52</v>
      </c>
      <c r="C44">
        <v>80</v>
      </c>
      <c r="D44">
        <v>69</v>
      </c>
      <c r="E44" t="s">
        <v>1158</v>
      </c>
      <c r="H44">
        <f t="shared" si="0"/>
        <v>1</v>
      </c>
    </row>
    <row r="45" spans="1:8" x14ac:dyDescent="0.25">
      <c r="A45" t="s">
        <v>1157</v>
      </c>
      <c r="B45" s="124">
        <v>53</v>
      </c>
      <c r="C45">
        <v>24</v>
      </c>
      <c r="D45">
        <v>69</v>
      </c>
      <c r="E45" t="s">
        <v>1158</v>
      </c>
      <c r="H45">
        <f t="shared" si="0"/>
        <v>1</v>
      </c>
    </row>
    <row r="46" spans="1:8" x14ac:dyDescent="0.25">
      <c r="A46" t="s">
        <v>1157</v>
      </c>
      <c r="B46" s="124">
        <v>70</v>
      </c>
      <c r="C46">
        <v>14</v>
      </c>
      <c r="D46">
        <v>67</v>
      </c>
      <c r="E46" t="s">
        <v>1158</v>
      </c>
      <c r="H46">
        <f t="shared" si="0"/>
        <v>1</v>
      </c>
    </row>
    <row r="47" spans="1:8" x14ac:dyDescent="0.25">
      <c r="A47" t="s">
        <v>1157</v>
      </c>
      <c r="B47" s="124">
        <v>71</v>
      </c>
      <c r="C47">
        <v>54</v>
      </c>
      <c r="D47">
        <v>68</v>
      </c>
      <c r="E47" t="s">
        <v>1158</v>
      </c>
      <c r="H47">
        <f t="shared" si="0"/>
        <v>1</v>
      </c>
    </row>
    <row r="48" spans="1:8" x14ac:dyDescent="0.25">
      <c r="A48" t="s">
        <v>1157</v>
      </c>
      <c r="B48" s="124">
        <v>72</v>
      </c>
      <c r="C48">
        <v>20</v>
      </c>
      <c r="D48">
        <v>67</v>
      </c>
      <c r="E48" t="s">
        <v>1158</v>
      </c>
      <c r="H48">
        <f t="shared" si="0"/>
        <v>1</v>
      </c>
    </row>
    <row r="49" spans="1:9" x14ac:dyDescent="0.25">
      <c r="A49" t="s">
        <v>1159</v>
      </c>
      <c r="B49" s="124">
        <v>52</v>
      </c>
      <c r="C49">
        <v>73</v>
      </c>
      <c r="D49">
        <v>70</v>
      </c>
      <c r="E49" t="s">
        <v>1160</v>
      </c>
      <c r="H49">
        <f t="shared" si="0"/>
        <v>0</v>
      </c>
    </row>
    <row r="50" spans="1:9" x14ac:dyDescent="0.25">
      <c r="A50" t="s">
        <v>1159</v>
      </c>
      <c r="B50" s="124">
        <v>53</v>
      </c>
      <c r="C50">
        <v>51</v>
      </c>
      <c r="D50">
        <v>69</v>
      </c>
      <c r="E50" t="s">
        <v>1160</v>
      </c>
      <c r="H50">
        <f t="shared" si="0"/>
        <v>1</v>
      </c>
    </row>
    <row r="51" spans="1:9" x14ac:dyDescent="0.25">
      <c r="A51" t="s">
        <v>1159</v>
      </c>
      <c r="B51" s="124">
        <v>70</v>
      </c>
      <c r="C51">
        <v>91</v>
      </c>
      <c r="D51">
        <v>68</v>
      </c>
      <c r="E51" t="s">
        <v>1160</v>
      </c>
      <c r="H51">
        <f t="shared" si="0"/>
        <v>1</v>
      </c>
      <c r="I51" t="s">
        <v>1296</v>
      </c>
    </row>
    <row r="52" spans="1:9" x14ac:dyDescent="0.25">
      <c r="A52" t="s">
        <v>1161</v>
      </c>
      <c r="B52" s="124">
        <v>51</v>
      </c>
      <c r="C52">
        <v>145</v>
      </c>
      <c r="D52">
        <v>139</v>
      </c>
      <c r="E52" t="s">
        <v>1162</v>
      </c>
      <c r="H52">
        <f t="shared" si="0"/>
        <v>0</v>
      </c>
      <c r="I52" s="125" t="s">
        <v>1295</v>
      </c>
    </row>
    <row r="53" spans="1:9" x14ac:dyDescent="0.25">
      <c r="A53" t="s">
        <v>1161</v>
      </c>
      <c r="B53" s="124">
        <v>70</v>
      </c>
      <c r="C53">
        <v>27</v>
      </c>
      <c r="D53">
        <v>67</v>
      </c>
      <c r="E53" t="s">
        <v>1162</v>
      </c>
      <c r="H53">
        <f t="shared" si="0"/>
        <v>1</v>
      </c>
    </row>
    <row r="54" spans="1:9" x14ac:dyDescent="0.25">
      <c r="A54" t="s">
        <v>1163</v>
      </c>
      <c r="B54" s="124">
        <v>0</v>
      </c>
      <c r="C54">
        <v>41</v>
      </c>
      <c r="D54">
        <v>69</v>
      </c>
      <c r="E54" t="s">
        <v>1164</v>
      </c>
      <c r="H54">
        <f t="shared" si="0"/>
        <v>0</v>
      </c>
    </row>
    <row r="55" spans="1:9" x14ac:dyDescent="0.25">
      <c r="A55" t="s">
        <v>1163</v>
      </c>
      <c r="B55" s="124">
        <v>51</v>
      </c>
      <c r="C55">
        <v>6</v>
      </c>
      <c r="D55">
        <v>69</v>
      </c>
      <c r="E55" t="s">
        <v>1164</v>
      </c>
      <c r="H55">
        <f t="shared" si="0"/>
        <v>1</v>
      </c>
    </row>
    <row r="56" spans="1:9" x14ac:dyDescent="0.25">
      <c r="A56" t="s">
        <v>1163</v>
      </c>
      <c r="B56" s="124">
        <v>52</v>
      </c>
      <c r="C56">
        <v>99</v>
      </c>
      <c r="D56">
        <v>69</v>
      </c>
      <c r="E56" t="s">
        <v>1164</v>
      </c>
      <c r="H56">
        <f t="shared" si="0"/>
        <v>1</v>
      </c>
    </row>
    <row r="57" spans="1:9" x14ac:dyDescent="0.25">
      <c r="A57" t="s">
        <v>1163</v>
      </c>
      <c r="B57" s="124">
        <v>53</v>
      </c>
      <c r="C57">
        <v>8</v>
      </c>
      <c r="D57">
        <v>69</v>
      </c>
      <c r="E57" t="s">
        <v>1164</v>
      </c>
      <c r="H57">
        <f t="shared" si="0"/>
        <v>1</v>
      </c>
    </row>
    <row r="58" spans="1:9" x14ac:dyDescent="0.25">
      <c r="A58" t="s">
        <v>1163</v>
      </c>
      <c r="B58" s="124">
        <v>54</v>
      </c>
      <c r="C58">
        <v>83</v>
      </c>
      <c r="D58">
        <v>69</v>
      </c>
      <c r="E58" t="s">
        <v>1164</v>
      </c>
      <c r="H58">
        <f t="shared" si="0"/>
        <v>1</v>
      </c>
    </row>
    <row r="59" spans="1:9" x14ac:dyDescent="0.25">
      <c r="A59" t="s">
        <v>1163</v>
      </c>
      <c r="B59" s="124">
        <v>70</v>
      </c>
      <c r="C59">
        <v>43</v>
      </c>
      <c r="D59">
        <v>66</v>
      </c>
      <c r="E59" t="s">
        <v>1164</v>
      </c>
      <c r="H59">
        <f t="shared" si="0"/>
        <v>1</v>
      </c>
    </row>
    <row r="60" spans="1:9" x14ac:dyDescent="0.25">
      <c r="A60" t="s">
        <v>1163</v>
      </c>
      <c r="B60" s="124">
        <v>71</v>
      </c>
      <c r="C60">
        <v>40</v>
      </c>
      <c r="D60">
        <v>66</v>
      </c>
      <c r="E60" t="s">
        <v>1164</v>
      </c>
      <c r="H60">
        <f t="shared" si="0"/>
        <v>1</v>
      </c>
    </row>
    <row r="61" spans="1:9" x14ac:dyDescent="0.25">
      <c r="A61" t="s">
        <v>1163</v>
      </c>
      <c r="B61" s="124">
        <v>72</v>
      </c>
      <c r="C61">
        <v>59</v>
      </c>
      <c r="D61">
        <v>67</v>
      </c>
      <c r="E61" t="s">
        <v>1164</v>
      </c>
      <c r="H61">
        <f t="shared" si="0"/>
        <v>1</v>
      </c>
    </row>
    <row r="62" spans="1:9" x14ac:dyDescent="0.25">
      <c r="A62" t="s">
        <v>1163</v>
      </c>
      <c r="B62" s="124" t="s">
        <v>1148</v>
      </c>
      <c r="C62">
        <v>89</v>
      </c>
      <c r="D62">
        <v>68</v>
      </c>
      <c r="E62" t="s">
        <v>1164</v>
      </c>
      <c r="H62">
        <f t="shared" si="0"/>
        <v>1</v>
      </c>
    </row>
    <row r="63" spans="1:9" x14ac:dyDescent="0.25">
      <c r="A63" t="s">
        <v>1163</v>
      </c>
      <c r="B63" s="124" t="s">
        <v>1149</v>
      </c>
      <c r="C63">
        <v>39</v>
      </c>
      <c r="D63">
        <v>68</v>
      </c>
      <c r="E63" t="s">
        <v>1164</v>
      </c>
      <c r="H63">
        <f t="shared" si="0"/>
        <v>1</v>
      </c>
    </row>
    <row r="64" spans="1:9" x14ac:dyDescent="0.25">
      <c r="A64" t="s">
        <v>1165</v>
      </c>
      <c r="B64" s="124">
        <v>51</v>
      </c>
      <c r="C64">
        <v>39</v>
      </c>
      <c r="D64">
        <v>39</v>
      </c>
      <c r="E64" t="s">
        <v>1166</v>
      </c>
      <c r="H64">
        <f t="shared" si="0"/>
        <v>0</v>
      </c>
    </row>
    <row r="65" spans="1:8" x14ac:dyDescent="0.25">
      <c r="A65" t="s">
        <v>1165</v>
      </c>
      <c r="B65" s="124">
        <v>52</v>
      </c>
      <c r="C65">
        <v>99</v>
      </c>
      <c r="D65">
        <v>40</v>
      </c>
      <c r="E65" t="s">
        <v>1166</v>
      </c>
      <c r="H65">
        <f t="shared" si="0"/>
        <v>1</v>
      </c>
    </row>
    <row r="66" spans="1:8" x14ac:dyDescent="0.25">
      <c r="A66" t="s">
        <v>1165</v>
      </c>
      <c r="B66" s="124">
        <v>53</v>
      </c>
      <c r="C66">
        <v>7</v>
      </c>
      <c r="D66">
        <v>45</v>
      </c>
      <c r="E66" t="s">
        <v>1166</v>
      </c>
      <c r="H66">
        <f t="shared" si="0"/>
        <v>1</v>
      </c>
    </row>
    <row r="67" spans="1:8" x14ac:dyDescent="0.25">
      <c r="A67" t="s">
        <v>1165</v>
      </c>
      <c r="B67" s="124">
        <v>50</v>
      </c>
      <c r="C67">
        <v>18</v>
      </c>
      <c r="D67">
        <v>65</v>
      </c>
      <c r="E67" t="s">
        <v>1166</v>
      </c>
      <c r="H67">
        <f t="shared" si="0"/>
        <v>1</v>
      </c>
    </row>
    <row r="68" spans="1:8" x14ac:dyDescent="0.25">
      <c r="A68" t="s">
        <v>1165</v>
      </c>
      <c r="B68" s="124">
        <v>70</v>
      </c>
      <c r="C68">
        <v>21</v>
      </c>
      <c r="D68">
        <v>14</v>
      </c>
      <c r="E68" t="s">
        <v>1166</v>
      </c>
      <c r="H68">
        <f t="shared" si="0"/>
        <v>1</v>
      </c>
    </row>
    <row r="69" spans="1:8" x14ac:dyDescent="0.25">
      <c r="A69" t="s">
        <v>1165</v>
      </c>
      <c r="B69" s="124" t="s">
        <v>1146</v>
      </c>
      <c r="C69">
        <v>16</v>
      </c>
      <c r="D69">
        <v>40</v>
      </c>
      <c r="E69" t="s">
        <v>1166</v>
      </c>
      <c r="H69">
        <f t="shared" ref="H69:H132" si="1">IF(A69=A68,1,0)</f>
        <v>1</v>
      </c>
    </row>
    <row r="70" spans="1:8" x14ac:dyDescent="0.25">
      <c r="A70" t="s">
        <v>1165</v>
      </c>
      <c r="B70" s="124" t="s">
        <v>1148</v>
      </c>
      <c r="C70">
        <v>74</v>
      </c>
      <c r="D70">
        <v>40</v>
      </c>
      <c r="E70" t="s">
        <v>1166</v>
      </c>
      <c r="H70">
        <f t="shared" si="1"/>
        <v>1</v>
      </c>
    </row>
    <row r="71" spans="1:8" x14ac:dyDescent="0.25">
      <c r="A71" t="s">
        <v>1165</v>
      </c>
      <c r="B71" s="124" t="s">
        <v>1149</v>
      </c>
      <c r="C71">
        <v>14</v>
      </c>
      <c r="D71">
        <v>40</v>
      </c>
      <c r="E71" t="s">
        <v>1166</v>
      </c>
      <c r="H71">
        <f t="shared" si="1"/>
        <v>1</v>
      </c>
    </row>
    <row r="72" spans="1:8" x14ac:dyDescent="0.25">
      <c r="A72" t="s">
        <v>1165</v>
      </c>
      <c r="B72" s="124" t="s">
        <v>1150</v>
      </c>
      <c r="C72">
        <v>17</v>
      </c>
      <c r="D72">
        <v>39</v>
      </c>
      <c r="E72" t="s">
        <v>1166</v>
      </c>
      <c r="H72">
        <f t="shared" si="1"/>
        <v>1</v>
      </c>
    </row>
    <row r="73" spans="1:8" x14ac:dyDescent="0.25">
      <c r="A73" t="s">
        <v>1165</v>
      </c>
      <c r="B73" s="124" t="s">
        <v>1151</v>
      </c>
      <c r="C73">
        <v>14</v>
      </c>
      <c r="D73">
        <v>40</v>
      </c>
      <c r="E73" t="s">
        <v>1166</v>
      </c>
      <c r="H73">
        <f t="shared" si="1"/>
        <v>1</v>
      </c>
    </row>
    <row r="74" spans="1:8" x14ac:dyDescent="0.25">
      <c r="A74" t="s">
        <v>1165</v>
      </c>
      <c r="B74" s="124" t="s">
        <v>1152</v>
      </c>
      <c r="C74">
        <v>35</v>
      </c>
      <c r="D74">
        <v>39</v>
      </c>
      <c r="E74" t="s">
        <v>1166</v>
      </c>
      <c r="H74">
        <f t="shared" si="1"/>
        <v>1</v>
      </c>
    </row>
    <row r="75" spans="1:8" x14ac:dyDescent="0.25">
      <c r="A75" t="s">
        <v>1165</v>
      </c>
      <c r="B75" s="124" t="s">
        <v>1153</v>
      </c>
      <c r="C75">
        <v>60</v>
      </c>
      <c r="D75">
        <v>39</v>
      </c>
      <c r="E75" t="s">
        <v>1166</v>
      </c>
      <c r="H75">
        <f t="shared" si="1"/>
        <v>1</v>
      </c>
    </row>
    <row r="76" spans="1:8" x14ac:dyDescent="0.25">
      <c r="A76" t="s">
        <v>1165</v>
      </c>
      <c r="B76" s="124" t="s">
        <v>1154</v>
      </c>
      <c r="C76">
        <v>38</v>
      </c>
      <c r="D76">
        <v>39</v>
      </c>
      <c r="E76" t="s">
        <v>1166</v>
      </c>
      <c r="H76">
        <f t="shared" si="1"/>
        <v>1</v>
      </c>
    </row>
    <row r="77" spans="1:8" x14ac:dyDescent="0.25">
      <c r="A77" t="s">
        <v>1165</v>
      </c>
      <c r="B77" s="124" t="s">
        <v>1167</v>
      </c>
      <c r="C77">
        <v>79</v>
      </c>
      <c r="D77">
        <v>39</v>
      </c>
      <c r="E77" t="s">
        <v>1166</v>
      </c>
      <c r="H77">
        <f t="shared" si="1"/>
        <v>1</v>
      </c>
    </row>
    <row r="78" spans="1:8" x14ac:dyDescent="0.25">
      <c r="A78" t="s">
        <v>1168</v>
      </c>
      <c r="B78" s="124">
        <v>50</v>
      </c>
      <c r="C78">
        <v>3</v>
      </c>
      <c r="D78">
        <v>4</v>
      </c>
      <c r="E78" t="s">
        <v>1001</v>
      </c>
      <c r="H78">
        <f t="shared" si="1"/>
        <v>0</v>
      </c>
    </row>
    <row r="79" spans="1:8" x14ac:dyDescent="0.25">
      <c r="A79" t="s">
        <v>37</v>
      </c>
      <c r="B79" s="124">
        <v>0</v>
      </c>
      <c r="C79">
        <v>14</v>
      </c>
      <c r="D79">
        <v>53</v>
      </c>
      <c r="E79" t="s">
        <v>1169</v>
      </c>
      <c r="H79">
        <f t="shared" si="1"/>
        <v>0</v>
      </c>
    </row>
    <row r="80" spans="1:8" x14ac:dyDescent="0.25">
      <c r="A80" t="s">
        <v>37</v>
      </c>
      <c r="B80" s="124">
        <v>51</v>
      </c>
      <c r="C80">
        <v>12</v>
      </c>
      <c r="D80">
        <v>67</v>
      </c>
      <c r="E80" t="s">
        <v>1169</v>
      </c>
      <c r="H80">
        <f t="shared" si="1"/>
        <v>1</v>
      </c>
    </row>
    <row r="81" spans="1:8" x14ac:dyDescent="0.25">
      <c r="A81" t="s">
        <v>37</v>
      </c>
      <c r="B81" s="124">
        <v>50</v>
      </c>
      <c r="C81">
        <v>54</v>
      </c>
      <c r="D81">
        <v>67</v>
      </c>
      <c r="E81" t="s">
        <v>1169</v>
      </c>
      <c r="H81">
        <f t="shared" si="1"/>
        <v>1</v>
      </c>
    </row>
    <row r="82" spans="1:8" x14ac:dyDescent="0.25">
      <c r="A82" t="s">
        <v>37</v>
      </c>
      <c r="B82" s="124">
        <v>70</v>
      </c>
      <c r="C82">
        <v>41</v>
      </c>
      <c r="D82">
        <v>53</v>
      </c>
      <c r="E82" t="s">
        <v>1169</v>
      </c>
      <c r="H82">
        <f t="shared" si="1"/>
        <v>1</v>
      </c>
    </row>
    <row r="83" spans="1:8" x14ac:dyDescent="0.25">
      <c r="A83" t="s">
        <v>37</v>
      </c>
      <c r="B83" s="124">
        <v>71</v>
      </c>
      <c r="C83">
        <v>8</v>
      </c>
      <c r="D83">
        <v>53</v>
      </c>
      <c r="E83" t="s">
        <v>1169</v>
      </c>
      <c r="H83">
        <f t="shared" si="1"/>
        <v>1</v>
      </c>
    </row>
    <row r="84" spans="1:8" x14ac:dyDescent="0.25">
      <c r="A84" t="s">
        <v>39</v>
      </c>
      <c r="B84" s="124">
        <v>70</v>
      </c>
      <c r="C84">
        <v>4</v>
      </c>
      <c r="D84">
        <v>15</v>
      </c>
      <c r="E84" t="s">
        <v>1170</v>
      </c>
      <c r="H84">
        <f t="shared" si="1"/>
        <v>0</v>
      </c>
    </row>
    <row r="85" spans="1:8" x14ac:dyDescent="0.25">
      <c r="A85" t="s">
        <v>40</v>
      </c>
      <c r="B85" s="124">
        <v>70</v>
      </c>
      <c r="C85">
        <v>4</v>
      </c>
      <c r="D85">
        <v>24</v>
      </c>
      <c r="E85" t="s">
        <v>1171</v>
      </c>
      <c r="H85">
        <f t="shared" si="1"/>
        <v>0</v>
      </c>
    </row>
    <row r="86" spans="1:8" x14ac:dyDescent="0.25">
      <c r="A86" t="s">
        <v>41</v>
      </c>
      <c r="B86" s="124">
        <v>70</v>
      </c>
      <c r="C86">
        <v>18</v>
      </c>
      <c r="D86">
        <v>64</v>
      </c>
      <c r="E86" t="s">
        <v>1172</v>
      </c>
      <c r="H86">
        <f t="shared" si="1"/>
        <v>0</v>
      </c>
    </row>
    <row r="87" spans="1:8" x14ac:dyDescent="0.25">
      <c r="A87" t="s">
        <v>42</v>
      </c>
      <c r="B87" s="124">
        <v>51</v>
      </c>
      <c r="C87">
        <v>33</v>
      </c>
      <c r="D87">
        <v>50</v>
      </c>
      <c r="E87" t="s">
        <v>1173</v>
      </c>
      <c r="H87">
        <f t="shared" si="1"/>
        <v>0</v>
      </c>
    </row>
    <row r="88" spans="1:8" x14ac:dyDescent="0.25">
      <c r="A88" t="s">
        <v>42</v>
      </c>
      <c r="B88" s="124">
        <v>50</v>
      </c>
      <c r="C88">
        <v>93</v>
      </c>
      <c r="D88">
        <v>50</v>
      </c>
      <c r="E88" t="s">
        <v>1173</v>
      </c>
      <c r="H88">
        <f t="shared" si="1"/>
        <v>1</v>
      </c>
    </row>
    <row r="89" spans="1:8" x14ac:dyDescent="0.25">
      <c r="A89" t="s">
        <v>42</v>
      </c>
      <c r="B89" s="124">
        <v>70</v>
      </c>
      <c r="C89">
        <v>68</v>
      </c>
      <c r="D89">
        <v>53</v>
      </c>
      <c r="E89" t="s">
        <v>1173</v>
      </c>
      <c r="H89">
        <f t="shared" si="1"/>
        <v>1</v>
      </c>
    </row>
    <row r="90" spans="1:8" x14ac:dyDescent="0.25">
      <c r="A90" t="s">
        <v>42</v>
      </c>
      <c r="B90" s="124" t="s">
        <v>1148</v>
      </c>
      <c r="C90">
        <v>20</v>
      </c>
      <c r="D90">
        <v>50</v>
      </c>
      <c r="E90" t="s">
        <v>1173</v>
      </c>
      <c r="H90">
        <f t="shared" si="1"/>
        <v>1</v>
      </c>
    </row>
    <row r="91" spans="1:8" x14ac:dyDescent="0.25">
      <c r="A91" t="s">
        <v>43</v>
      </c>
      <c r="B91" s="124">
        <v>70</v>
      </c>
      <c r="C91">
        <v>16</v>
      </c>
      <c r="D91">
        <v>39</v>
      </c>
      <c r="E91" t="s">
        <v>827</v>
      </c>
      <c r="H91">
        <f t="shared" si="1"/>
        <v>0</v>
      </c>
    </row>
    <row r="92" spans="1:8" x14ac:dyDescent="0.25">
      <c r="A92" t="s">
        <v>1174</v>
      </c>
      <c r="B92" s="124">
        <v>50</v>
      </c>
      <c r="C92">
        <v>1</v>
      </c>
      <c r="D92">
        <v>3</v>
      </c>
      <c r="E92" t="s">
        <v>1175</v>
      </c>
      <c r="H92">
        <f t="shared" si="1"/>
        <v>0</v>
      </c>
    </row>
    <row r="93" spans="1:8" x14ac:dyDescent="0.25">
      <c r="A93" t="s">
        <v>1176</v>
      </c>
      <c r="B93" s="124">
        <v>50</v>
      </c>
      <c r="C93">
        <v>6</v>
      </c>
      <c r="D93">
        <v>5</v>
      </c>
      <c r="E93" t="s">
        <v>1002</v>
      </c>
      <c r="H93">
        <f t="shared" si="1"/>
        <v>0</v>
      </c>
    </row>
    <row r="94" spans="1:8" x14ac:dyDescent="0.25">
      <c r="A94" t="s">
        <v>1177</v>
      </c>
      <c r="B94" s="124">
        <v>50</v>
      </c>
      <c r="C94">
        <v>4</v>
      </c>
      <c r="D94">
        <v>4</v>
      </c>
      <c r="E94" t="s">
        <v>1033</v>
      </c>
      <c r="H94">
        <f t="shared" si="1"/>
        <v>0</v>
      </c>
    </row>
    <row r="95" spans="1:8" x14ac:dyDescent="0.25">
      <c r="A95" t="s">
        <v>82</v>
      </c>
      <c r="B95" s="124">
        <v>50</v>
      </c>
      <c r="C95">
        <v>20</v>
      </c>
      <c r="D95">
        <v>40</v>
      </c>
      <c r="E95" t="s">
        <v>1178</v>
      </c>
      <c r="H95">
        <f t="shared" si="1"/>
        <v>0</v>
      </c>
    </row>
    <row r="96" spans="1:8" x14ac:dyDescent="0.25">
      <c r="A96" t="s">
        <v>82</v>
      </c>
      <c r="B96" s="124">
        <v>70</v>
      </c>
      <c r="C96">
        <v>29</v>
      </c>
      <c r="D96">
        <v>39</v>
      </c>
      <c r="E96" t="s">
        <v>1178</v>
      </c>
      <c r="H96">
        <f t="shared" si="1"/>
        <v>1</v>
      </c>
    </row>
    <row r="97" spans="1:8" x14ac:dyDescent="0.25">
      <c r="A97" t="s">
        <v>83</v>
      </c>
      <c r="B97" s="124">
        <v>50</v>
      </c>
      <c r="C97">
        <v>7</v>
      </c>
      <c r="D97">
        <v>39</v>
      </c>
      <c r="E97" t="s">
        <v>697</v>
      </c>
      <c r="H97">
        <f t="shared" si="1"/>
        <v>0</v>
      </c>
    </row>
    <row r="98" spans="1:8" x14ac:dyDescent="0.25">
      <c r="A98" t="s">
        <v>84</v>
      </c>
      <c r="B98" s="124">
        <v>70</v>
      </c>
      <c r="C98">
        <v>32</v>
      </c>
      <c r="D98">
        <v>40</v>
      </c>
      <c r="E98" t="s">
        <v>787</v>
      </c>
      <c r="H98">
        <f t="shared" si="1"/>
        <v>0</v>
      </c>
    </row>
    <row r="99" spans="1:8" x14ac:dyDescent="0.25">
      <c r="A99" t="s">
        <v>84</v>
      </c>
      <c r="B99" s="124">
        <v>71</v>
      </c>
      <c r="C99">
        <v>21</v>
      </c>
      <c r="D99">
        <v>37</v>
      </c>
      <c r="E99" t="s">
        <v>787</v>
      </c>
      <c r="H99">
        <f t="shared" si="1"/>
        <v>1</v>
      </c>
    </row>
    <row r="100" spans="1:8" x14ac:dyDescent="0.25">
      <c r="A100" t="s">
        <v>85</v>
      </c>
      <c r="B100" s="124">
        <v>70</v>
      </c>
      <c r="C100">
        <v>17</v>
      </c>
      <c r="D100">
        <v>39</v>
      </c>
      <c r="E100" t="s">
        <v>1179</v>
      </c>
      <c r="H100">
        <f t="shared" si="1"/>
        <v>0</v>
      </c>
    </row>
    <row r="101" spans="1:8" x14ac:dyDescent="0.25">
      <c r="A101" t="s">
        <v>86</v>
      </c>
      <c r="B101" s="124">
        <v>70</v>
      </c>
      <c r="C101">
        <v>13</v>
      </c>
      <c r="D101">
        <v>50</v>
      </c>
      <c r="E101" t="s">
        <v>1180</v>
      </c>
      <c r="H101">
        <f t="shared" si="1"/>
        <v>0</v>
      </c>
    </row>
    <row r="102" spans="1:8" x14ac:dyDescent="0.25">
      <c r="A102" t="s">
        <v>86</v>
      </c>
      <c r="B102" s="124" t="s">
        <v>1148</v>
      </c>
      <c r="C102">
        <v>14</v>
      </c>
      <c r="D102">
        <v>60</v>
      </c>
      <c r="E102" t="s">
        <v>1180</v>
      </c>
      <c r="H102">
        <f t="shared" si="1"/>
        <v>1</v>
      </c>
    </row>
    <row r="103" spans="1:8" x14ac:dyDescent="0.25">
      <c r="A103" t="s">
        <v>87</v>
      </c>
      <c r="B103" s="124">
        <v>70</v>
      </c>
      <c r="C103">
        <v>14</v>
      </c>
      <c r="D103">
        <v>49</v>
      </c>
      <c r="E103" t="s">
        <v>1181</v>
      </c>
      <c r="H103">
        <f t="shared" si="1"/>
        <v>0</v>
      </c>
    </row>
    <row r="104" spans="1:8" x14ac:dyDescent="0.25">
      <c r="A104" t="s">
        <v>44</v>
      </c>
      <c r="B104" s="124">
        <v>70</v>
      </c>
      <c r="C104">
        <v>25</v>
      </c>
      <c r="D104">
        <v>64</v>
      </c>
      <c r="E104" t="s">
        <v>1182</v>
      </c>
      <c r="H104">
        <f t="shared" si="1"/>
        <v>0</v>
      </c>
    </row>
    <row r="105" spans="1:8" x14ac:dyDescent="0.25">
      <c r="A105" t="s">
        <v>45</v>
      </c>
      <c r="B105" s="124">
        <v>70</v>
      </c>
      <c r="C105">
        <v>17</v>
      </c>
      <c r="D105">
        <v>35</v>
      </c>
      <c r="E105" t="s">
        <v>728</v>
      </c>
      <c r="H105">
        <f t="shared" si="1"/>
        <v>0</v>
      </c>
    </row>
    <row r="106" spans="1:8" x14ac:dyDescent="0.25">
      <c r="A106" t="s">
        <v>46</v>
      </c>
      <c r="B106" s="124">
        <v>70</v>
      </c>
      <c r="C106">
        <v>32</v>
      </c>
      <c r="D106">
        <v>36</v>
      </c>
      <c r="E106" t="s">
        <v>962</v>
      </c>
      <c r="H106">
        <f t="shared" si="1"/>
        <v>0</v>
      </c>
    </row>
    <row r="107" spans="1:8" x14ac:dyDescent="0.25">
      <c r="A107" t="s">
        <v>1183</v>
      </c>
      <c r="B107" s="124">
        <v>0</v>
      </c>
      <c r="C107">
        <v>42</v>
      </c>
      <c r="D107">
        <v>64</v>
      </c>
      <c r="E107" t="s">
        <v>424</v>
      </c>
      <c r="H107">
        <f t="shared" si="1"/>
        <v>0</v>
      </c>
    </row>
    <row r="108" spans="1:8" x14ac:dyDescent="0.25">
      <c r="A108" t="s">
        <v>1183</v>
      </c>
      <c r="B108" s="124" t="s">
        <v>1146</v>
      </c>
      <c r="C108">
        <v>27</v>
      </c>
      <c r="D108">
        <v>59</v>
      </c>
      <c r="E108" t="s">
        <v>424</v>
      </c>
      <c r="H108">
        <f t="shared" si="1"/>
        <v>1</v>
      </c>
    </row>
    <row r="109" spans="1:8" x14ac:dyDescent="0.25">
      <c r="A109" t="s">
        <v>1183</v>
      </c>
      <c r="B109" s="124" t="s">
        <v>1148</v>
      </c>
      <c r="C109">
        <v>67</v>
      </c>
      <c r="D109">
        <v>67</v>
      </c>
      <c r="E109" t="s">
        <v>424</v>
      </c>
      <c r="H109">
        <f t="shared" si="1"/>
        <v>1</v>
      </c>
    </row>
    <row r="110" spans="1:8" x14ac:dyDescent="0.25">
      <c r="A110" t="s">
        <v>1183</v>
      </c>
      <c r="B110" s="124" t="s">
        <v>1149</v>
      </c>
      <c r="C110">
        <v>30</v>
      </c>
      <c r="D110">
        <v>67</v>
      </c>
      <c r="E110" t="s">
        <v>424</v>
      </c>
      <c r="H110">
        <f t="shared" si="1"/>
        <v>1</v>
      </c>
    </row>
    <row r="111" spans="1:8" x14ac:dyDescent="0.25">
      <c r="A111" t="s">
        <v>1183</v>
      </c>
      <c r="B111" s="124" t="s">
        <v>1150</v>
      </c>
      <c r="C111">
        <v>54</v>
      </c>
      <c r="D111">
        <v>69</v>
      </c>
      <c r="E111" t="s">
        <v>424</v>
      </c>
      <c r="H111">
        <f t="shared" si="1"/>
        <v>1</v>
      </c>
    </row>
    <row r="112" spans="1:8" x14ac:dyDescent="0.25">
      <c r="A112" t="s">
        <v>1183</v>
      </c>
      <c r="B112" s="124" t="s">
        <v>1151</v>
      </c>
      <c r="C112">
        <v>84</v>
      </c>
      <c r="D112">
        <v>69</v>
      </c>
      <c r="E112" t="s">
        <v>424</v>
      </c>
      <c r="H112">
        <f t="shared" si="1"/>
        <v>1</v>
      </c>
    </row>
    <row r="113" spans="1:9" x14ac:dyDescent="0.25">
      <c r="A113" t="s">
        <v>47</v>
      </c>
      <c r="B113" s="124">
        <v>70</v>
      </c>
      <c r="C113">
        <v>4</v>
      </c>
      <c r="D113">
        <v>38</v>
      </c>
      <c r="E113" t="s">
        <v>971</v>
      </c>
      <c r="H113">
        <f t="shared" si="1"/>
        <v>0</v>
      </c>
    </row>
    <row r="114" spans="1:9" x14ac:dyDescent="0.25">
      <c r="A114" t="s">
        <v>48</v>
      </c>
      <c r="B114" s="124">
        <v>50</v>
      </c>
      <c r="C114">
        <v>27</v>
      </c>
      <c r="D114">
        <v>69</v>
      </c>
      <c r="E114" t="s">
        <v>1184</v>
      </c>
      <c r="H114">
        <f t="shared" si="1"/>
        <v>0</v>
      </c>
    </row>
    <row r="115" spans="1:9" x14ac:dyDescent="0.25">
      <c r="A115" t="s">
        <v>49</v>
      </c>
      <c r="B115" s="124">
        <v>70</v>
      </c>
      <c r="C115">
        <v>26</v>
      </c>
      <c r="D115">
        <v>35</v>
      </c>
      <c r="E115" t="s">
        <v>1185</v>
      </c>
      <c r="H115">
        <f t="shared" si="1"/>
        <v>0</v>
      </c>
    </row>
    <row r="116" spans="1:9" x14ac:dyDescent="0.25">
      <c r="A116" t="s">
        <v>1186</v>
      </c>
      <c r="B116" s="124" t="s">
        <v>1148</v>
      </c>
      <c r="C116">
        <v>11</v>
      </c>
      <c r="D116">
        <v>69</v>
      </c>
      <c r="E116" t="s">
        <v>1187</v>
      </c>
      <c r="H116">
        <f t="shared" si="1"/>
        <v>0</v>
      </c>
    </row>
    <row r="117" spans="1:9" x14ac:dyDescent="0.25">
      <c r="A117" t="s">
        <v>1188</v>
      </c>
      <c r="B117" s="124">
        <v>0</v>
      </c>
      <c r="C117">
        <v>38</v>
      </c>
      <c r="D117">
        <v>52</v>
      </c>
      <c r="E117" t="s">
        <v>1189</v>
      </c>
      <c r="H117">
        <f t="shared" si="1"/>
        <v>0</v>
      </c>
    </row>
    <row r="118" spans="1:9" x14ac:dyDescent="0.25">
      <c r="A118" t="s">
        <v>50</v>
      </c>
      <c r="B118" s="124">
        <v>70</v>
      </c>
      <c r="C118">
        <v>11</v>
      </c>
      <c r="D118">
        <v>39</v>
      </c>
      <c r="E118" t="s">
        <v>1035</v>
      </c>
      <c r="H118">
        <f t="shared" si="1"/>
        <v>0</v>
      </c>
    </row>
    <row r="119" spans="1:9" x14ac:dyDescent="0.25">
      <c r="A119" t="s">
        <v>51</v>
      </c>
      <c r="B119" s="124">
        <v>50</v>
      </c>
      <c r="C119">
        <v>38</v>
      </c>
      <c r="D119">
        <v>69</v>
      </c>
      <c r="E119" t="s">
        <v>1190</v>
      </c>
      <c r="H119">
        <f t="shared" si="1"/>
        <v>0</v>
      </c>
    </row>
    <row r="120" spans="1:9" x14ac:dyDescent="0.25">
      <c r="A120" t="s">
        <v>51</v>
      </c>
      <c r="B120" s="124">
        <v>70</v>
      </c>
      <c r="C120">
        <v>41</v>
      </c>
      <c r="D120">
        <v>67</v>
      </c>
      <c r="E120" t="s">
        <v>1190</v>
      </c>
      <c r="H120">
        <f t="shared" si="1"/>
        <v>1</v>
      </c>
    </row>
    <row r="121" spans="1:9" x14ac:dyDescent="0.25">
      <c r="A121" t="s">
        <v>52</v>
      </c>
      <c r="B121" s="124">
        <v>50</v>
      </c>
      <c r="C121">
        <v>10</v>
      </c>
      <c r="D121">
        <v>39</v>
      </c>
      <c r="E121" t="s">
        <v>1191</v>
      </c>
      <c r="H121">
        <f t="shared" si="1"/>
        <v>0</v>
      </c>
    </row>
    <row r="122" spans="1:9" x14ac:dyDescent="0.25">
      <c r="A122" t="s">
        <v>52</v>
      </c>
      <c r="B122" s="124">
        <v>70</v>
      </c>
      <c r="C122">
        <v>24</v>
      </c>
      <c r="D122">
        <v>39</v>
      </c>
      <c r="E122" t="s">
        <v>1191</v>
      </c>
      <c r="H122">
        <f t="shared" si="1"/>
        <v>1</v>
      </c>
    </row>
    <row r="123" spans="1:9" x14ac:dyDescent="0.25">
      <c r="A123" t="s">
        <v>53</v>
      </c>
      <c r="B123" s="124">
        <v>70</v>
      </c>
      <c r="C123">
        <v>52</v>
      </c>
      <c r="D123">
        <v>63</v>
      </c>
      <c r="E123" t="s">
        <v>1192</v>
      </c>
      <c r="H123">
        <f t="shared" si="1"/>
        <v>0</v>
      </c>
    </row>
    <row r="124" spans="1:9" x14ac:dyDescent="0.25">
      <c r="A124" t="s">
        <v>1193</v>
      </c>
      <c r="B124" s="124" t="s">
        <v>1148</v>
      </c>
      <c r="C124">
        <v>46</v>
      </c>
      <c r="D124">
        <v>60</v>
      </c>
      <c r="E124" t="s">
        <v>1194</v>
      </c>
      <c r="H124">
        <f t="shared" si="1"/>
        <v>0</v>
      </c>
    </row>
    <row r="125" spans="1:9" x14ac:dyDescent="0.25">
      <c r="A125" t="s">
        <v>54</v>
      </c>
      <c r="B125" s="124">
        <v>0</v>
      </c>
      <c r="C125">
        <v>74</v>
      </c>
      <c r="D125">
        <v>69</v>
      </c>
      <c r="E125" t="s">
        <v>1195</v>
      </c>
      <c r="H125">
        <f t="shared" si="1"/>
        <v>0</v>
      </c>
    </row>
    <row r="126" spans="1:9" x14ac:dyDescent="0.25">
      <c r="A126" t="s">
        <v>54</v>
      </c>
      <c r="B126" s="124">
        <v>50</v>
      </c>
      <c r="C126">
        <v>359</v>
      </c>
      <c r="D126">
        <v>416</v>
      </c>
      <c r="E126" t="s">
        <v>1195</v>
      </c>
      <c r="H126">
        <f t="shared" si="1"/>
        <v>1</v>
      </c>
      <c r="I126" s="125" t="s">
        <v>1297</v>
      </c>
    </row>
    <row r="127" spans="1:9" x14ac:dyDescent="0.25">
      <c r="A127" t="s">
        <v>54</v>
      </c>
      <c r="B127" s="124">
        <v>71</v>
      </c>
      <c r="C127">
        <v>36</v>
      </c>
      <c r="D127">
        <v>62</v>
      </c>
      <c r="E127" t="s">
        <v>1195</v>
      </c>
      <c r="H127">
        <f t="shared" si="1"/>
        <v>1</v>
      </c>
    </row>
    <row r="128" spans="1:9" x14ac:dyDescent="0.25">
      <c r="A128" t="s">
        <v>54</v>
      </c>
      <c r="B128" s="124">
        <v>72</v>
      </c>
      <c r="C128">
        <v>52</v>
      </c>
      <c r="D128">
        <v>63</v>
      </c>
      <c r="E128" t="s">
        <v>1195</v>
      </c>
      <c r="H128">
        <f t="shared" si="1"/>
        <v>1</v>
      </c>
    </row>
    <row r="129" spans="1:9" x14ac:dyDescent="0.25">
      <c r="A129" t="s">
        <v>54</v>
      </c>
      <c r="B129" s="124">
        <v>91</v>
      </c>
      <c r="C129">
        <v>21</v>
      </c>
      <c r="D129">
        <v>61</v>
      </c>
      <c r="E129" t="s">
        <v>1195</v>
      </c>
      <c r="H129">
        <f t="shared" si="1"/>
        <v>1</v>
      </c>
    </row>
    <row r="130" spans="1:9" x14ac:dyDescent="0.25">
      <c r="A130" t="s">
        <v>55</v>
      </c>
      <c r="B130" s="124">
        <v>0</v>
      </c>
      <c r="C130">
        <v>34</v>
      </c>
      <c r="D130">
        <v>67</v>
      </c>
      <c r="E130" t="s">
        <v>706</v>
      </c>
      <c r="H130">
        <f t="shared" si="1"/>
        <v>0</v>
      </c>
    </row>
    <row r="131" spans="1:9" x14ac:dyDescent="0.25">
      <c r="A131" t="s">
        <v>55</v>
      </c>
      <c r="B131" s="124">
        <v>50</v>
      </c>
      <c r="C131">
        <v>109</v>
      </c>
      <c r="D131">
        <v>105</v>
      </c>
      <c r="E131" t="s">
        <v>706</v>
      </c>
      <c r="H131">
        <f t="shared" si="1"/>
        <v>1</v>
      </c>
      <c r="I131" s="125" t="s">
        <v>1298</v>
      </c>
    </row>
    <row r="132" spans="1:9" x14ac:dyDescent="0.25">
      <c r="A132" t="s">
        <v>56</v>
      </c>
      <c r="B132" s="124">
        <v>70</v>
      </c>
      <c r="C132">
        <v>17</v>
      </c>
      <c r="D132">
        <v>38</v>
      </c>
      <c r="E132" t="s">
        <v>947</v>
      </c>
      <c r="H132">
        <f t="shared" si="1"/>
        <v>0</v>
      </c>
    </row>
    <row r="133" spans="1:9" x14ac:dyDescent="0.25">
      <c r="A133" t="s">
        <v>56</v>
      </c>
      <c r="B133" s="124">
        <v>71</v>
      </c>
      <c r="C133">
        <v>16</v>
      </c>
      <c r="D133">
        <v>38</v>
      </c>
      <c r="E133" t="s">
        <v>947</v>
      </c>
      <c r="H133">
        <f t="shared" ref="H133:H196" si="2">IF(A133=A132,1,0)</f>
        <v>1</v>
      </c>
    </row>
    <row r="134" spans="1:9" x14ac:dyDescent="0.25">
      <c r="A134" t="s">
        <v>57</v>
      </c>
      <c r="B134" s="124">
        <v>50</v>
      </c>
      <c r="C134">
        <v>116</v>
      </c>
      <c r="D134">
        <v>150</v>
      </c>
      <c r="E134" t="s">
        <v>1196</v>
      </c>
      <c r="H134">
        <f t="shared" si="2"/>
        <v>0</v>
      </c>
    </row>
    <row r="135" spans="1:9" x14ac:dyDescent="0.25">
      <c r="A135" t="s">
        <v>57</v>
      </c>
      <c r="B135" s="124">
        <v>70</v>
      </c>
      <c r="C135">
        <v>115</v>
      </c>
      <c r="D135">
        <v>140</v>
      </c>
      <c r="E135" t="s">
        <v>1196</v>
      </c>
      <c r="H135">
        <f t="shared" si="2"/>
        <v>1</v>
      </c>
    </row>
    <row r="136" spans="1:9" x14ac:dyDescent="0.25">
      <c r="A136" t="s">
        <v>58</v>
      </c>
      <c r="B136" s="124">
        <v>70</v>
      </c>
      <c r="C136">
        <v>10</v>
      </c>
      <c r="D136">
        <v>39</v>
      </c>
      <c r="E136" t="s">
        <v>1197</v>
      </c>
      <c r="H136">
        <f t="shared" si="2"/>
        <v>0</v>
      </c>
    </row>
    <row r="137" spans="1:9" x14ac:dyDescent="0.25">
      <c r="A137" t="s">
        <v>59</v>
      </c>
      <c r="B137" s="124">
        <v>70</v>
      </c>
      <c r="C137">
        <v>67</v>
      </c>
      <c r="D137">
        <v>69</v>
      </c>
      <c r="E137" t="s">
        <v>1198</v>
      </c>
      <c r="H137">
        <f t="shared" si="2"/>
        <v>0</v>
      </c>
    </row>
    <row r="138" spans="1:9" x14ac:dyDescent="0.25">
      <c r="A138" t="s">
        <v>59</v>
      </c>
      <c r="B138" s="124" t="s">
        <v>1148</v>
      </c>
      <c r="C138">
        <v>49</v>
      </c>
      <c r="D138">
        <v>70</v>
      </c>
      <c r="E138" t="s">
        <v>1198</v>
      </c>
      <c r="H138">
        <f t="shared" si="2"/>
        <v>1</v>
      </c>
    </row>
    <row r="139" spans="1:9" x14ac:dyDescent="0.25">
      <c r="A139" t="s">
        <v>1199</v>
      </c>
      <c r="B139" s="124" t="s">
        <v>1148</v>
      </c>
      <c r="C139">
        <v>17</v>
      </c>
      <c r="D139">
        <v>50</v>
      </c>
      <c r="E139" t="s">
        <v>1200</v>
      </c>
      <c r="H139">
        <f t="shared" si="2"/>
        <v>0</v>
      </c>
    </row>
    <row r="140" spans="1:9" x14ac:dyDescent="0.25">
      <c r="A140" t="s">
        <v>60</v>
      </c>
      <c r="B140" s="124">
        <v>70</v>
      </c>
      <c r="C140">
        <v>15</v>
      </c>
      <c r="D140">
        <v>64</v>
      </c>
      <c r="E140" t="s">
        <v>1201</v>
      </c>
      <c r="H140">
        <f t="shared" si="2"/>
        <v>0</v>
      </c>
    </row>
    <row r="141" spans="1:9" x14ac:dyDescent="0.25">
      <c r="A141" t="s">
        <v>61</v>
      </c>
      <c r="B141" s="124">
        <v>70</v>
      </c>
      <c r="C141">
        <v>74</v>
      </c>
      <c r="D141">
        <v>86</v>
      </c>
      <c r="E141" t="s">
        <v>1202</v>
      </c>
      <c r="H141">
        <f t="shared" si="2"/>
        <v>0</v>
      </c>
    </row>
    <row r="142" spans="1:9" x14ac:dyDescent="0.25">
      <c r="A142" t="s">
        <v>62</v>
      </c>
      <c r="B142" s="124">
        <v>70</v>
      </c>
      <c r="C142">
        <v>36</v>
      </c>
      <c r="D142">
        <v>39</v>
      </c>
      <c r="E142" t="s">
        <v>1203</v>
      </c>
      <c r="H142">
        <f t="shared" si="2"/>
        <v>0</v>
      </c>
    </row>
    <row r="143" spans="1:9" x14ac:dyDescent="0.25">
      <c r="A143" t="s">
        <v>1204</v>
      </c>
      <c r="B143" s="124">
        <v>70</v>
      </c>
      <c r="C143">
        <v>18</v>
      </c>
      <c r="D143">
        <v>53</v>
      </c>
      <c r="E143" t="s">
        <v>924</v>
      </c>
      <c r="H143">
        <f t="shared" si="2"/>
        <v>0</v>
      </c>
    </row>
    <row r="144" spans="1:9" x14ac:dyDescent="0.25">
      <c r="A144" t="s">
        <v>63</v>
      </c>
      <c r="B144" s="124">
        <v>70</v>
      </c>
      <c r="C144">
        <v>15</v>
      </c>
      <c r="D144">
        <v>49</v>
      </c>
      <c r="E144" t="s">
        <v>1205</v>
      </c>
      <c r="H144">
        <f t="shared" si="2"/>
        <v>0</v>
      </c>
    </row>
    <row r="145" spans="1:9" x14ac:dyDescent="0.25">
      <c r="A145" t="s">
        <v>1206</v>
      </c>
      <c r="B145" s="124" t="s">
        <v>1148</v>
      </c>
      <c r="C145">
        <v>35</v>
      </c>
      <c r="D145">
        <v>69</v>
      </c>
      <c r="E145" t="s">
        <v>1207</v>
      </c>
      <c r="H145">
        <f t="shared" si="2"/>
        <v>0</v>
      </c>
    </row>
    <row r="146" spans="1:9" x14ac:dyDescent="0.25">
      <c r="A146" t="s">
        <v>1208</v>
      </c>
      <c r="B146" s="124" t="s">
        <v>1148</v>
      </c>
      <c r="C146">
        <v>29</v>
      </c>
      <c r="D146">
        <v>39</v>
      </c>
      <c r="E146" t="s">
        <v>1209</v>
      </c>
      <c r="H146">
        <f t="shared" si="2"/>
        <v>0</v>
      </c>
    </row>
    <row r="147" spans="1:9" x14ac:dyDescent="0.25">
      <c r="A147" t="s">
        <v>64</v>
      </c>
      <c r="B147" s="124">
        <v>70</v>
      </c>
      <c r="C147">
        <v>20</v>
      </c>
      <c r="D147">
        <v>69</v>
      </c>
      <c r="E147" t="s">
        <v>1210</v>
      </c>
      <c r="H147">
        <f t="shared" si="2"/>
        <v>0</v>
      </c>
    </row>
    <row r="148" spans="1:9" x14ac:dyDescent="0.25">
      <c r="A148" t="s">
        <v>65</v>
      </c>
      <c r="B148" s="124">
        <v>70</v>
      </c>
      <c r="C148">
        <v>44</v>
      </c>
      <c r="D148">
        <v>67</v>
      </c>
      <c r="E148" t="s">
        <v>911</v>
      </c>
      <c r="H148">
        <f t="shared" si="2"/>
        <v>0</v>
      </c>
    </row>
    <row r="149" spans="1:9" x14ac:dyDescent="0.25">
      <c r="A149" t="s">
        <v>66</v>
      </c>
      <c r="B149" s="124">
        <v>70</v>
      </c>
      <c r="C149">
        <v>11</v>
      </c>
      <c r="D149">
        <v>39</v>
      </c>
      <c r="E149" t="s">
        <v>1211</v>
      </c>
      <c r="H149">
        <f t="shared" si="2"/>
        <v>0</v>
      </c>
    </row>
    <row r="150" spans="1:9" x14ac:dyDescent="0.25">
      <c r="A150" t="s">
        <v>66</v>
      </c>
      <c r="B150" s="124">
        <v>71</v>
      </c>
      <c r="C150">
        <v>21</v>
      </c>
      <c r="D150">
        <v>39</v>
      </c>
      <c r="E150" t="s">
        <v>1211</v>
      </c>
      <c r="H150">
        <f t="shared" si="2"/>
        <v>1</v>
      </c>
    </row>
    <row r="151" spans="1:9" x14ac:dyDescent="0.25">
      <c r="A151" t="s">
        <v>67</v>
      </c>
      <c r="B151" s="124">
        <v>70</v>
      </c>
      <c r="C151">
        <v>16</v>
      </c>
      <c r="D151">
        <v>39</v>
      </c>
      <c r="E151" t="s">
        <v>1212</v>
      </c>
      <c r="H151">
        <f t="shared" si="2"/>
        <v>0</v>
      </c>
    </row>
    <row r="152" spans="1:9" x14ac:dyDescent="0.25">
      <c r="A152" t="s">
        <v>68</v>
      </c>
      <c r="B152" s="124">
        <v>70</v>
      </c>
      <c r="C152">
        <v>26</v>
      </c>
      <c r="D152">
        <v>67</v>
      </c>
      <c r="E152" t="s">
        <v>1213</v>
      </c>
      <c r="H152">
        <f t="shared" si="2"/>
        <v>0</v>
      </c>
    </row>
    <row r="153" spans="1:9" x14ac:dyDescent="0.25">
      <c r="A153" t="s">
        <v>68</v>
      </c>
      <c r="B153" s="124" t="s">
        <v>1148</v>
      </c>
      <c r="C153">
        <v>43</v>
      </c>
      <c r="D153">
        <v>70</v>
      </c>
      <c r="E153" t="s">
        <v>1213</v>
      </c>
      <c r="H153">
        <f t="shared" si="2"/>
        <v>1</v>
      </c>
    </row>
    <row r="154" spans="1:9" x14ac:dyDescent="0.25">
      <c r="A154" t="s">
        <v>69</v>
      </c>
      <c r="B154" s="124">
        <v>50</v>
      </c>
      <c r="C154">
        <v>32</v>
      </c>
      <c r="D154">
        <v>67</v>
      </c>
      <c r="E154" t="s">
        <v>1214</v>
      </c>
      <c r="H154">
        <f t="shared" si="2"/>
        <v>0</v>
      </c>
    </row>
    <row r="155" spans="1:9" x14ac:dyDescent="0.25">
      <c r="A155" t="s">
        <v>69</v>
      </c>
      <c r="B155" s="124">
        <v>70</v>
      </c>
      <c r="C155">
        <v>33</v>
      </c>
      <c r="D155">
        <v>66</v>
      </c>
      <c r="E155" t="s">
        <v>1214</v>
      </c>
      <c r="H155">
        <f t="shared" si="2"/>
        <v>1</v>
      </c>
    </row>
    <row r="156" spans="1:9" x14ac:dyDescent="0.25">
      <c r="A156" t="s">
        <v>70</v>
      </c>
      <c r="B156" s="124">
        <v>70</v>
      </c>
      <c r="C156">
        <v>22</v>
      </c>
      <c r="D156">
        <v>37</v>
      </c>
      <c r="E156" t="s">
        <v>816</v>
      </c>
      <c r="H156">
        <f t="shared" si="2"/>
        <v>0</v>
      </c>
    </row>
    <row r="157" spans="1:9" x14ac:dyDescent="0.25">
      <c r="A157" t="s">
        <v>71</v>
      </c>
      <c r="B157" s="124">
        <v>70</v>
      </c>
      <c r="C157">
        <v>57</v>
      </c>
      <c r="D157">
        <v>41</v>
      </c>
      <c r="E157" t="s">
        <v>1215</v>
      </c>
      <c r="H157">
        <f t="shared" si="2"/>
        <v>0</v>
      </c>
    </row>
    <row r="158" spans="1:9" x14ac:dyDescent="0.25">
      <c r="A158" t="s">
        <v>72</v>
      </c>
      <c r="B158" s="124">
        <v>50</v>
      </c>
      <c r="C158">
        <v>34</v>
      </c>
      <c r="D158">
        <v>69</v>
      </c>
      <c r="E158" t="s">
        <v>1216</v>
      </c>
      <c r="H158">
        <f t="shared" si="2"/>
        <v>0</v>
      </c>
      <c r="I158" t="s">
        <v>1296</v>
      </c>
    </row>
    <row r="159" spans="1:9" x14ac:dyDescent="0.25">
      <c r="A159" t="s">
        <v>72</v>
      </c>
      <c r="B159" s="124">
        <v>70</v>
      </c>
      <c r="C159">
        <v>21</v>
      </c>
      <c r="D159">
        <v>39</v>
      </c>
      <c r="E159" t="s">
        <v>1216</v>
      </c>
      <c r="H159">
        <f t="shared" si="2"/>
        <v>1</v>
      </c>
      <c r="I159" s="125" t="s">
        <v>1300</v>
      </c>
    </row>
    <row r="160" spans="1:9" x14ac:dyDescent="0.25">
      <c r="A160" t="s">
        <v>73</v>
      </c>
      <c r="B160" s="124">
        <v>50</v>
      </c>
      <c r="C160">
        <v>63</v>
      </c>
      <c r="D160">
        <v>170</v>
      </c>
      <c r="E160" t="s">
        <v>1217</v>
      </c>
      <c r="H160">
        <f t="shared" si="2"/>
        <v>0</v>
      </c>
      <c r="I160" s="125" t="s">
        <v>1297</v>
      </c>
    </row>
    <row r="161" spans="1:9" x14ac:dyDescent="0.25">
      <c r="A161" t="s">
        <v>73</v>
      </c>
      <c r="B161" s="124">
        <v>70</v>
      </c>
      <c r="C161">
        <v>65</v>
      </c>
      <c r="D161">
        <v>69</v>
      </c>
      <c r="E161" t="s">
        <v>1217</v>
      </c>
      <c r="H161">
        <f t="shared" si="2"/>
        <v>1</v>
      </c>
    </row>
    <row r="162" spans="1:9" x14ac:dyDescent="0.25">
      <c r="A162" t="s">
        <v>74</v>
      </c>
      <c r="B162" s="124">
        <v>50</v>
      </c>
      <c r="C162">
        <v>24</v>
      </c>
      <c r="D162">
        <v>67</v>
      </c>
      <c r="E162" t="s">
        <v>1218</v>
      </c>
      <c r="H162">
        <f t="shared" si="2"/>
        <v>0</v>
      </c>
      <c r="I162" t="s">
        <v>1296</v>
      </c>
    </row>
    <row r="163" spans="1:9" x14ac:dyDescent="0.25">
      <c r="A163" t="s">
        <v>74</v>
      </c>
      <c r="B163" s="124">
        <v>70</v>
      </c>
      <c r="C163">
        <v>34</v>
      </c>
      <c r="D163">
        <v>39</v>
      </c>
      <c r="E163" t="s">
        <v>1218</v>
      </c>
      <c r="H163">
        <f t="shared" si="2"/>
        <v>1</v>
      </c>
      <c r="I163" s="125" t="s">
        <v>1299</v>
      </c>
    </row>
    <row r="164" spans="1:9" x14ac:dyDescent="0.25">
      <c r="A164" t="s">
        <v>75</v>
      </c>
      <c r="B164" s="124">
        <v>0</v>
      </c>
      <c r="C164">
        <v>26</v>
      </c>
      <c r="D164">
        <v>50</v>
      </c>
      <c r="E164" t="s">
        <v>1219</v>
      </c>
      <c r="H164">
        <f t="shared" si="2"/>
        <v>0</v>
      </c>
    </row>
    <row r="165" spans="1:9" x14ac:dyDescent="0.25">
      <c r="A165" t="s">
        <v>75</v>
      </c>
      <c r="B165" s="124">
        <v>50</v>
      </c>
      <c r="C165">
        <v>18</v>
      </c>
      <c r="D165">
        <v>37</v>
      </c>
      <c r="E165" t="s">
        <v>1219</v>
      </c>
      <c r="H165">
        <f t="shared" si="2"/>
        <v>1</v>
      </c>
      <c r="I165" s="125" t="s">
        <v>1296</v>
      </c>
    </row>
    <row r="166" spans="1:9" x14ac:dyDescent="0.25">
      <c r="A166" t="s">
        <v>75</v>
      </c>
      <c r="B166" s="124">
        <v>70</v>
      </c>
      <c r="C166">
        <v>36</v>
      </c>
      <c r="D166">
        <v>62</v>
      </c>
      <c r="E166" t="s">
        <v>1219</v>
      </c>
      <c r="H166">
        <f t="shared" si="2"/>
        <v>1</v>
      </c>
      <c r="I166" s="125" t="s">
        <v>1300</v>
      </c>
    </row>
    <row r="167" spans="1:9" x14ac:dyDescent="0.25">
      <c r="A167" t="s">
        <v>76</v>
      </c>
      <c r="B167" s="124">
        <v>70</v>
      </c>
      <c r="C167">
        <v>22</v>
      </c>
      <c r="D167">
        <v>19</v>
      </c>
      <c r="E167" t="s">
        <v>1220</v>
      </c>
      <c r="H167">
        <f t="shared" si="2"/>
        <v>0</v>
      </c>
    </row>
    <row r="168" spans="1:9" x14ac:dyDescent="0.25">
      <c r="A168" t="s">
        <v>77</v>
      </c>
      <c r="B168" s="124">
        <v>50</v>
      </c>
      <c r="C168">
        <v>2</v>
      </c>
      <c r="D168">
        <v>14</v>
      </c>
      <c r="E168" t="s">
        <v>896</v>
      </c>
      <c r="H168">
        <f t="shared" si="2"/>
        <v>0</v>
      </c>
    </row>
    <row r="169" spans="1:9" x14ac:dyDescent="0.25">
      <c r="A169" t="s">
        <v>1221</v>
      </c>
      <c r="B169" s="124">
        <v>0</v>
      </c>
      <c r="C169">
        <v>48</v>
      </c>
      <c r="D169">
        <v>62</v>
      </c>
      <c r="E169" t="s">
        <v>1222</v>
      </c>
      <c r="H169">
        <f t="shared" si="2"/>
        <v>0</v>
      </c>
    </row>
    <row r="170" spans="1:9" x14ac:dyDescent="0.25">
      <c r="A170" t="s">
        <v>78</v>
      </c>
      <c r="B170" s="124">
        <v>70</v>
      </c>
      <c r="C170">
        <v>16</v>
      </c>
      <c r="D170">
        <v>52</v>
      </c>
      <c r="E170" t="s">
        <v>1223</v>
      </c>
      <c r="H170">
        <f t="shared" si="2"/>
        <v>0</v>
      </c>
    </row>
    <row r="171" spans="1:9" x14ac:dyDescent="0.25">
      <c r="A171" t="s">
        <v>79</v>
      </c>
      <c r="B171" s="124">
        <v>50</v>
      </c>
      <c r="C171">
        <v>23</v>
      </c>
      <c r="D171">
        <v>67</v>
      </c>
      <c r="E171" t="s">
        <v>1224</v>
      </c>
      <c r="H171">
        <f t="shared" si="2"/>
        <v>0</v>
      </c>
    </row>
    <row r="172" spans="1:9" x14ac:dyDescent="0.25">
      <c r="A172" t="s">
        <v>79</v>
      </c>
      <c r="B172" s="124">
        <v>70</v>
      </c>
      <c r="C172">
        <v>28</v>
      </c>
      <c r="D172">
        <v>67</v>
      </c>
      <c r="E172" t="s">
        <v>1224</v>
      </c>
      <c r="H172">
        <f t="shared" si="2"/>
        <v>1</v>
      </c>
    </row>
    <row r="173" spans="1:9" x14ac:dyDescent="0.25">
      <c r="A173" t="s">
        <v>80</v>
      </c>
      <c r="B173" s="124">
        <v>0</v>
      </c>
      <c r="C173">
        <v>14</v>
      </c>
      <c r="D173">
        <v>69</v>
      </c>
      <c r="E173" t="s">
        <v>651</v>
      </c>
      <c r="H173">
        <f t="shared" si="2"/>
        <v>0</v>
      </c>
    </row>
    <row r="174" spans="1:9" x14ac:dyDescent="0.25">
      <c r="A174" t="s">
        <v>80</v>
      </c>
      <c r="B174" s="124">
        <v>70</v>
      </c>
      <c r="C174">
        <v>22</v>
      </c>
      <c r="D174">
        <v>59</v>
      </c>
      <c r="E174" t="s">
        <v>651</v>
      </c>
      <c r="H174">
        <f t="shared" si="2"/>
        <v>1</v>
      </c>
    </row>
    <row r="175" spans="1:9" x14ac:dyDescent="0.25">
      <c r="A175" t="s">
        <v>81</v>
      </c>
      <c r="B175" s="124">
        <v>70</v>
      </c>
      <c r="C175">
        <v>9</v>
      </c>
      <c r="D175">
        <v>36</v>
      </c>
      <c r="E175" t="s">
        <v>672</v>
      </c>
      <c r="H175">
        <f t="shared" si="2"/>
        <v>0</v>
      </c>
    </row>
    <row r="176" spans="1:9" x14ac:dyDescent="0.25">
      <c r="A176" t="s">
        <v>92</v>
      </c>
      <c r="B176" s="124">
        <v>51</v>
      </c>
      <c r="C176">
        <v>14</v>
      </c>
      <c r="D176">
        <v>30</v>
      </c>
      <c r="E176" t="s">
        <v>1225</v>
      </c>
      <c r="H176">
        <f t="shared" si="2"/>
        <v>0</v>
      </c>
    </row>
    <row r="177" spans="1:9" x14ac:dyDescent="0.25">
      <c r="A177" t="s">
        <v>92</v>
      </c>
      <c r="B177" s="124">
        <v>50</v>
      </c>
      <c r="C177">
        <v>35</v>
      </c>
      <c r="D177">
        <v>30</v>
      </c>
      <c r="E177" t="s">
        <v>1225</v>
      </c>
      <c r="H177">
        <f t="shared" si="2"/>
        <v>1</v>
      </c>
    </row>
    <row r="178" spans="1:9" x14ac:dyDescent="0.25">
      <c r="A178" t="s">
        <v>93</v>
      </c>
      <c r="B178" s="124">
        <v>0</v>
      </c>
      <c r="C178">
        <v>42</v>
      </c>
      <c r="D178">
        <v>28</v>
      </c>
      <c r="E178" t="s">
        <v>1226</v>
      </c>
      <c r="H178">
        <f t="shared" si="2"/>
        <v>0</v>
      </c>
    </row>
    <row r="179" spans="1:9" x14ac:dyDescent="0.25">
      <c r="A179" t="s">
        <v>93</v>
      </c>
      <c r="B179" s="124">
        <v>70</v>
      </c>
      <c r="C179">
        <v>47</v>
      </c>
      <c r="D179">
        <v>30</v>
      </c>
      <c r="E179" t="s">
        <v>1226</v>
      </c>
      <c r="H179">
        <f t="shared" si="2"/>
        <v>1</v>
      </c>
    </row>
    <row r="180" spans="1:9" x14ac:dyDescent="0.25">
      <c r="A180" t="s">
        <v>93</v>
      </c>
      <c r="B180" s="124" t="s">
        <v>1227</v>
      </c>
      <c r="C180">
        <v>40</v>
      </c>
      <c r="D180">
        <v>30</v>
      </c>
      <c r="E180" t="s">
        <v>1226</v>
      </c>
      <c r="H180">
        <f t="shared" si="2"/>
        <v>1</v>
      </c>
    </row>
    <row r="181" spans="1:9" x14ac:dyDescent="0.25">
      <c r="A181" t="s">
        <v>93</v>
      </c>
      <c r="B181" s="124" t="s">
        <v>1148</v>
      </c>
      <c r="C181">
        <v>85</v>
      </c>
      <c r="D181">
        <v>30</v>
      </c>
      <c r="E181" t="s">
        <v>1226</v>
      </c>
      <c r="H181">
        <f t="shared" si="2"/>
        <v>1</v>
      </c>
      <c r="I181" t="s">
        <v>1296</v>
      </c>
    </row>
    <row r="182" spans="1:9" x14ac:dyDescent="0.25">
      <c r="A182" t="s">
        <v>93</v>
      </c>
      <c r="B182" s="124" t="s">
        <v>1149</v>
      </c>
      <c r="C182">
        <v>17</v>
      </c>
      <c r="D182">
        <v>30</v>
      </c>
      <c r="E182" t="s">
        <v>1226</v>
      </c>
      <c r="H182">
        <f t="shared" si="2"/>
        <v>1</v>
      </c>
    </row>
    <row r="183" spans="1:9" x14ac:dyDescent="0.25">
      <c r="A183" t="s">
        <v>93</v>
      </c>
      <c r="B183" s="124" t="s">
        <v>1150</v>
      </c>
      <c r="C183">
        <v>12</v>
      </c>
      <c r="D183">
        <v>30</v>
      </c>
      <c r="E183" t="s">
        <v>1226</v>
      </c>
      <c r="H183">
        <f t="shared" si="2"/>
        <v>1</v>
      </c>
    </row>
    <row r="184" spans="1:9" x14ac:dyDescent="0.25">
      <c r="A184" t="s">
        <v>93</v>
      </c>
      <c r="B184" s="124" t="s">
        <v>1151</v>
      </c>
      <c r="C184">
        <v>47</v>
      </c>
      <c r="D184">
        <v>30</v>
      </c>
      <c r="E184" t="s">
        <v>1226</v>
      </c>
      <c r="H184">
        <f t="shared" si="2"/>
        <v>1</v>
      </c>
    </row>
    <row r="185" spans="1:9" x14ac:dyDescent="0.25">
      <c r="A185" t="s">
        <v>93</v>
      </c>
      <c r="B185" s="124" t="s">
        <v>1152</v>
      </c>
      <c r="C185">
        <v>45</v>
      </c>
      <c r="D185">
        <v>30</v>
      </c>
      <c r="E185" t="s">
        <v>1226</v>
      </c>
      <c r="H185">
        <f t="shared" si="2"/>
        <v>1</v>
      </c>
    </row>
    <row r="186" spans="1:9" x14ac:dyDescent="0.25">
      <c r="A186" t="s">
        <v>93</v>
      </c>
      <c r="B186" s="124" t="s">
        <v>1153</v>
      </c>
      <c r="C186">
        <v>45</v>
      </c>
      <c r="D186">
        <v>30</v>
      </c>
      <c r="E186" t="s">
        <v>1226</v>
      </c>
      <c r="H186">
        <f t="shared" si="2"/>
        <v>1</v>
      </c>
    </row>
    <row r="187" spans="1:9" x14ac:dyDescent="0.25">
      <c r="A187" t="s">
        <v>93</v>
      </c>
      <c r="B187" s="124" t="s">
        <v>1154</v>
      </c>
      <c r="C187">
        <v>52</v>
      </c>
      <c r="D187">
        <v>30</v>
      </c>
      <c r="E187" t="s">
        <v>1226</v>
      </c>
      <c r="H187">
        <f t="shared" si="2"/>
        <v>1</v>
      </c>
    </row>
    <row r="188" spans="1:9" x14ac:dyDescent="0.25">
      <c r="A188" t="s">
        <v>94</v>
      </c>
      <c r="B188" s="124">
        <v>70</v>
      </c>
      <c r="C188">
        <v>22</v>
      </c>
      <c r="D188">
        <v>30</v>
      </c>
      <c r="E188" t="s">
        <v>869</v>
      </c>
      <c r="H188">
        <f t="shared" si="2"/>
        <v>0</v>
      </c>
    </row>
    <row r="189" spans="1:9" x14ac:dyDescent="0.25">
      <c r="A189" t="s">
        <v>95</v>
      </c>
      <c r="B189" s="124">
        <v>70</v>
      </c>
      <c r="C189">
        <v>12</v>
      </c>
      <c r="D189">
        <v>30</v>
      </c>
      <c r="E189" t="s">
        <v>1228</v>
      </c>
      <c r="H189">
        <f t="shared" si="2"/>
        <v>0</v>
      </c>
    </row>
    <row r="190" spans="1:9" x14ac:dyDescent="0.25">
      <c r="A190" t="s">
        <v>1229</v>
      </c>
      <c r="B190" s="124">
        <v>50</v>
      </c>
      <c r="C190">
        <v>28</v>
      </c>
      <c r="D190">
        <v>30</v>
      </c>
      <c r="E190" t="s">
        <v>1230</v>
      </c>
      <c r="H190">
        <f t="shared" si="2"/>
        <v>0</v>
      </c>
    </row>
    <row r="191" spans="1:9" x14ac:dyDescent="0.25">
      <c r="A191" t="s">
        <v>96</v>
      </c>
      <c r="B191" s="124">
        <v>70</v>
      </c>
      <c r="C191">
        <v>28</v>
      </c>
      <c r="D191">
        <v>30</v>
      </c>
      <c r="E191" t="s">
        <v>872</v>
      </c>
      <c r="H191">
        <f t="shared" si="2"/>
        <v>0</v>
      </c>
    </row>
    <row r="192" spans="1:9" x14ac:dyDescent="0.25">
      <c r="A192" t="s">
        <v>97</v>
      </c>
      <c r="B192" s="124">
        <v>70</v>
      </c>
      <c r="C192">
        <v>7</v>
      </c>
      <c r="D192">
        <v>30</v>
      </c>
      <c r="E192" t="s">
        <v>1231</v>
      </c>
      <c r="H192">
        <f t="shared" si="2"/>
        <v>0</v>
      </c>
    </row>
    <row r="193" spans="1:8" x14ac:dyDescent="0.25">
      <c r="A193" t="s">
        <v>1232</v>
      </c>
      <c r="B193" s="124">
        <v>70</v>
      </c>
      <c r="C193">
        <v>35</v>
      </c>
      <c r="D193">
        <v>49</v>
      </c>
      <c r="E193" t="s">
        <v>764</v>
      </c>
      <c r="H193">
        <f t="shared" si="2"/>
        <v>0</v>
      </c>
    </row>
    <row r="194" spans="1:8" x14ac:dyDescent="0.25">
      <c r="A194" t="s">
        <v>1233</v>
      </c>
      <c r="B194" s="124">
        <v>70</v>
      </c>
      <c r="C194">
        <v>19</v>
      </c>
      <c r="D194">
        <v>64</v>
      </c>
      <c r="E194" t="s">
        <v>1234</v>
      </c>
      <c r="H194">
        <f t="shared" si="2"/>
        <v>0</v>
      </c>
    </row>
    <row r="195" spans="1:8" x14ac:dyDescent="0.25">
      <c r="A195" t="s">
        <v>1235</v>
      </c>
      <c r="B195" s="124">
        <v>70</v>
      </c>
      <c r="C195">
        <v>63</v>
      </c>
      <c r="D195">
        <v>53</v>
      </c>
      <c r="E195" t="s">
        <v>1236</v>
      </c>
      <c r="H195">
        <f t="shared" si="2"/>
        <v>0</v>
      </c>
    </row>
    <row r="196" spans="1:8" x14ac:dyDescent="0.25">
      <c r="A196" t="s">
        <v>1237</v>
      </c>
      <c r="B196" s="124" t="s">
        <v>1238</v>
      </c>
      <c r="C196">
        <v>1</v>
      </c>
      <c r="D196">
        <v>0</v>
      </c>
      <c r="E196" t="s">
        <v>1239</v>
      </c>
      <c r="H196">
        <f t="shared" si="2"/>
        <v>0</v>
      </c>
    </row>
    <row r="197" spans="1:8" x14ac:dyDescent="0.25">
      <c r="A197" t="s">
        <v>1240</v>
      </c>
      <c r="B197" s="124">
        <v>0</v>
      </c>
      <c r="C197">
        <v>13</v>
      </c>
      <c r="D197">
        <v>69</v>
      </c>
      <c r="E197" t="s">
        <v>1241</v>
      </c>
      <c r="H197">
        <f t="shared" ref="H197:H260" si="3">IF(A197=A196,1,0)</f>
        <v>0</v>
      </c>
    </row>
    <row r="198" spans="1:8" x14ac:dyDescent="0.25">
      <c r="A198" t="s">
        <v>25</v>
      </c>
      <c r="B198" s="124">
        <v>51</v>
      </c>
      <c r="C198">
        <v>24</v>
      </c>
      <c r="D198">
        <v>69</v>
      </c>
      <c r="E198" t="s">
        <v>1242</v>
      </c>
      <c r="H198">
        <f t="shared" si="3"/>
        <v>0</v>
      </c>
    </row>
    <row r="199" spans="1:8" x14ac:dyDescent="0.25">
      <c r="A199" t="s">
        <v>25</v>
      </c>
      <c r="B199" s="124">
        <v>50</v>
      </c>
      <c r="C199">
        <v>25</v>
      </c>
      <c r="D199">
        <v>69</v>
      </c>
      <c r="E199" t="s">
        <v>1242</v>
      </c>
      <c r="H199">
        <f t="shared" si="3"/>
        <v>1</v>
      </c>
    </row>
    <row r="200" spans="1:8" x14ac:dyDescent="0.25">
      <c r="A200" t="s">
        <v>25</v>
      </c>
      <c r="B200" s="124">
        <v>70</v>
      </c>
      <c r="C200">
        <v>18</v>
      </c>
      <c r="D200">
        <v>39</v>
      </c>
      <c r="E200" t="s">
        <v>1242</v>
      </c>
      <c r="H200">
        <f t="shared" si="3"/>
        <v>1</v>
      </c>
    </row>
    <row r="201" spans="1:8" x14ac:dyDescent="0.25">
      <c r="A201" t="s">
        <v>25</v>
      </c>
      <c r="B201" s="124" t="s">
        <v>1148</v>
      </c>
      <c r="C201">
        <v>19</v>
      </c>
      <c r="D201">
        <v>68</v>
      </c>
      <c r="E201" t="s">
        <v>1242</v>
      </c>
      <c r="H201">
        <f t="shared" si="3"/>
        <v>1</v>
      </c>
    </row>
    <row r="202" spans="1:8" x14ac:dyDescent="0.25">
      <c r="A202" t="s">
        <v>1243</v>
      </c>
      <c r="B202" s="124">
        <v>70</v>
      </c>
      <c r="C202">
        <v>14</v>
      </c>
      <c r="D202">
        <v>49</v>
      </c>
      <c r="E202" t="s">
        <v>1244</v>
      </c>
      <c r="H202">
        <f t="shared" si="3"/>
        <v>0</v>
      </c>
    </row>
    <row r="203" spans="1:8" x14ac:dyDescent="0.25">
      <c r="A203" t="s">
        <v>26</v>
      </c>
      <c r="B203" s="124">
        <v>70</v>
      </c>
      <c r="C203">
        <v>21</v>
      </c>
      <c r="D203">
        <v>52</v>
      </c>
      <c r="E203" t="s">
        <v>1031</v>
      </c>
      <c r="H203">
        <f t="shared" si="3"/>
        <v>0</v>
      </c>
    </row>
    <row r="204" spans="1:8" x14ac:dyDescent="0.25">
      <c r="A204" t="s">
        <v>98</v>
      </c>
      <c r="B204" s="124">
        <v>70</v>
      </c>
      <c r="C204">
        <v>19</v>
      </c>
      <c r="D204">
        <v>35</v>
      </c>
      <c r="E204" t="s">
        <v>746</v>
      </c>
      <c r="H204">
        <f t="shared" si="3"/>
        <v>0</v>
      </c>
    </row>
    <row r="205" spans="1:8" x14ac:dyDescent="0.25">
      <c r="A205" t="s">
        <v>99</v>
      </c>
      <c r="B205" s="124">
        <v>0</v>
      </c>
      <c r="C205">
        <v>29</v>
      </c>
      <c r="D205">
        <v>38</v>
      </c>
      <c r="E205" t="s">
        <v>1003</v>
      </c>
      <c r="H205">
        <f t="shared" si="3"/>
        <v>0</v>
      </c>
    </row>
    <row r="206" spans="1:8" x14ac:dyDescent="0.25">
      <c r="A206" t="s">
        <v>99</v>
      </c>
      <c r="B206" s="124">
        <v>51</v>
      </c>
      <c r="C206">
        <v>21</v>
      </c>
      <c r="D206">
        <v>39</v>
      </c>
      <c r="E206" t="s">
        <v>1003</v>
      </c>
      <c r="H206">
        <f t="shared" si="3"/>
        <v>1</v>
      </c>
    </row>
    <row r="207" spans="1:8" x14ac:dyDescent="0.25">
      <c r="A207" t="s">
        <v>99</v>
      </c>
      <c r="B207" s="124">
        <v>52</v>
      </c>
      <c r="C207">
        <v>23</v>
      </c>
      <c r="D207">
        <v>39</v>
      </c>
      <c r="E207" t="s">
        <v>1003</v>
      </c>
      <c r="H207">
        <f t="shared" si="3"/>
        <v>1</v>
      </c>
    </row>
    <row r="208" spans="1:8" x14ac:dyDescent="0.25">
      <c r="A208" t="s">
        <v>99</v>
      </c>
      <c r="B208" s="124">
        <v>50</v>
      </c>
      <c r="C208">
        <v>35</v>
      </c>
      <c r="D208">
        <v>39</v>
      </c>
      <c r="E208" t="s">
        <v>1003</v>
      </c>
      <c r="H208">
        <f t="shared" si="3"/>
        <v>1</v>
      </c>
    </row>
    <row r="209" spans="1:8" x14ac:dyDescent="0.25">
      <c r="A209" t="s">
        <v>99</v>
      </c>
      <c r="B209" s="124">
        <v>70</v>
      </c>
      <c r="C209">
        <v>26</v>
      </c>
      <c r="D209">
        <v>39</v>
      </c>
      <c r="E209" t="s">
        <v>1003</v>
      </c>
      <c r="H209">
        <f t="shared" si="3"/>
        <v>1</v>
      </c>
    </row>
    <row r="210" spans="1:8" x14ac:dyDescent="0.25">
      <c r="A210" t="s">
        <v>99</v>
      </c>
      <c r="B210" s="124" t="s">
        <v>1140</v>
      </c>
      <c r="C210">
        <v>31</v>
      </c>
      <c r="D210">
        <v>38</v>
      </c>
      <c r="E210" t="s">
        <v>1003</v>
      </c>
      <c r="H210">
        <f t="shared" si="3"/>
        <v>1</v>
      </c>
    </row>
    <row r="211" spans="1:8" x14ac:dyDescent="0.25">
      <c r="A211" t="s">
        <v>99</v>
      </c>
      <c r="B211" s="124" t="s">
        <v>1148</v>
      </c>
      <c r="C211">
        <v>31</v>
      </c>
      <c r="D211">
        <v>39</v>
      </c>
      <c r="E211" t="s">
        <v>1003</v>
      </c>
      <c r="H211">
        <f t="shared" si="3"/>
        <v>1</v>
      </c>
    </row>
    <row r="212" spans="1:8" x14ac:dyDescent="0.25">
      <c r="A212" t="s">
        <v>99</v>
      </c>
      <c r="B212" s="124" t="s">
        <v>1149</v>
      </c>
      <c r="C212">
        <v>21</v>
      </c>
      <c r="D212">
        <v>39</v>
      </c>
      <c r="E212" t="s">
        <v>1003</v>
      </c>
      <c r="H212">
        <f t="shared" si="3"/>
        <v>1</v>
      </c>
    </row>
    <row r="213" spans="1:8" x14ac:dyDescent="0.25">
      <c r="A213" t="s">
        <v>99</v>
      </c>
      <c r="B213" s="124" t="s">
        <v>1150</v>
      </c>
      <c r="C213">
        <v>22</v>
      </c>
      <c r="D213">
        <v>39</v>
      </c>
      <c r="E213" t="s">
        <v>1003</v>
      </c>
      <c r="H213">
        <f t="shared" si="3"/>
        <v>1</v>
      </c>
    </row>
    <row r="214" spans="1:8" x14ac:dyDescent="0.25">
      <c r="A214" t="s">
        <v>99</v>
      </c>
      <c r="B214" s="124" t="s">
        <v>1151</v>
      </c>
      <c r="C214">
        <v>43</v>
      </c>
      <c r="D214">
        <v>39</v>
      </c>
      <c r="E214" t="s">
        <v>1003</v>
      </c>
      <c r="H214">
        <f t="shared" si="3"/>
        <v>1</v>
      </c>
    </row>
    <row r="215" spans="1:8" x14ac:dyDescent="0.25">
      <c r="A215" t="s">
        <v>99</v>
      </c>
      <c r="B215" s="124" t="s">
        <v>1152</v>
      </c>
      <c r="C215">
        <v>45</v>
      </c>
      <c r="D215">
        <v>39</v>
      </c>
      <c r="E215" t="s">
        <v>1003</v>
      </c>
      <c r="H215">
        <f t="shared" si="3"/>
        <v>1</v>
      </c>
    </row>
    <row r="216" spans="1:8" x14ac:dyDescent="0.25">
      <c r="A216" t="s">
        <v>100</v>
      </c>
      <c r="B216" s="124">
        <v>70</v>
      </c>
      <c r="C216">
        <v>46</v>
      </c>
      <c r="D216">
        <v>39</v>
      </c>
      <c r="E216" t="s">
        <v>1245</v>
      </c>
      <c r="H216">
        <f t="shared" si="3"/>
        <v>0</v>
      </c>
    </row>
    <row r="217" spans="1:8" x14ac:dyDescent="0.25">
      <c r="A217" t="s">
        <v>100</v>
      </c>
      <c r="B217" s="124" t="s">
        <v>1148</v>
      </c>
      <c r="C217">
        <v>29</v>
      </c>
      <c r="D217">
        <v>39</v>
      </c>
      <c r="E217" t="s">
        <v>1245</v>
      </c>
      <c r="H217">
        <f t="shared" si="3"/>
        <v>1</v>
      </c>
    </row>
    <row r="218" spans="1:8" x14ac:dyDescent="0.25">
      <c r="A218" t="s">
        <v>101</v>
      </c>
      <c r="B218" s="124">
        <v>70</v>
      </c>
      <c r="C218">
        <v>37</v>
      </c>
      <c r="D218">
        <v>39</v>
      </c>
      <c r="E218" t="s">
        <v>1246</v>
      </c>
      <c r="H218">
        <f t="shared" si="3"/>
        <v>0</v>
      </c>
    </row>
    <row r="219" spans="1:8" x14ac:dyDescent="0.25">
      <c r="A219" t="s">
        <v>102</v>
      </c>
      <c r="B219" s="124">
        <v>70</v>
      </c>
      <c r="C219">
        <v>16</v>
      </c>
      <c r="D219">
        <v>36</v>
      </c>
      <c r="E219" t="s">
        <v>853</v>
      </c>
      <c r="H219">
        <f t="shared" si="3"/>
        <v>0</v>
      </c>
    </row>
    <row r="220" spans="1:8" x14ac:dyDescent="0.25">
      <c r="A220" t="s">
        <v>103</v>
      </c>
      <c r="B220" s="124">
        <v>0</v>
      </c>
      <c r="C220">
        <v>41</v>
      </c>
      <c r="D220">
        <v>59</v>
      </c>
      <c r="E220" t="s">
        <v>770</v>
      </c>
      <c r="H220">
        <f t="shared" si="3"/>
        <v>0</v>
      </c>
    </row>
    <row r="221" spans="1:8" x14ac:dyDescent="0.25">
      <c r="A221" t="s">
        <v>103</v>
      </c>
      <c r="B221" s="124">
        <v>51</v>
      </c>
      <c r="C221">
        <v>49</v>
      </c>
      <c r="D221">
        <v>58</v>
      </c>
      <c r="E221" t="s">
        <v>770</v>
      </c>
      <c r="H221">
        <f t="shared" si="3"/>
        <v>1</v>
      </c>
    </row>
    <row r="222" spans="1:8" x14ac:dyDescent="0.25">
      <c r="A222" t="s">
        <v>103</v>
      </c>
      <c r="B222" s="124">
        <v>52</v>
      </c>
      <c r="C222">
        <v>64</v>
      </c>
      <c r="D222">
        <v>58</v>
      </c>
      <c r="E222" t="s">
        <v>770</v>
      </c>
      <c r="H222">
        <f t="shared" si="3"/>
        <v>1</v>
      </c>
    </row>
    <row r="223" spans="1:8" x14ac:dyDescent="0.25">
      <c r="A223" t="s">
        <v>103</v>
      </c>
      <c r="B223" s="124">
        <v>50</v>
      </c>
      <c r="C223">
        <v>53</v>
      </c>
      <c r="D223">
        <v>58</v>
      </c>
      <c r="E223" t="s">
        <v>770</v>
      </c>
      <c r="H223">
        <f t="shared" si="3"/>
        <v>1</v>
      </c>
    </row>
    <row r="224" spans="1:8" x14ac:dyDescent="0.25">
      <c r="A224" t="s">
        <v>103</v>
      </c>
      <c r="B224" s="124">
        <v>70</v>
      </c>
      <c r="C224">
        <v>64</v>
      </c>
      <c r="D224">
        <v>58</v>
      </c>
      <c r="E224" t="s">
        <v>770</v>
      </c>
      <c r="H224">
        <f t="shared" si="3"/>
        <v>1</v>
      </c>
    </row>
    <row r="225" spans="1:9" x14ac:dyDescent="0.25">
      <c r="A225" t="s">
        <v>104</v>
      </c>
      <c r="B225" s="124">
        <v>70</v>
      </c>
      <c r="C225">
        <v>16</v>
      </c>
      <c r="D225">
        <v>39</v>
      </c>
      <c r="E225" t="s">
        <v>1247</v>
      </c>
      <c r="H225">
        <f t="shared" si="3"/>
        <v>0</v>
      </c>
    </row>
    <row r="226" spans="1:9" x14ac:dyDescent="0.25">
      <c r="A226" t="s">
        <v>1248</v>
      </c>
      <c r="B226" s="124">
        <v>50</v>
      </c>
      <c r="C226">
        <v>9</v>
      </c>
      <c r="D226">
        <v>69</v>
      </c>
      <c r="E226" t="s">
        <v>1249</v>
      </c>
      <c r="H226">
        <f t="shared" si="3"/>
        <v>0</v>
      </c>
    </row>
    <row r="227" spans="1:9" x14ac:dyDescent="0.25">
      <c r="A227" t="s">
        <v>105</v>
      </c>
      <c r="B227" s="124">
        <v>50</v>
      </c>
      <c r="C227">
        <v>13</v>
      </c>
      <c r="D227">
        <v>50</v>
      </c>
      <c r="E227" t="s">
        <v>1250</v>
      </c>
      <c r="H227">
        <f t="shared" si="3"/>
        <v>0</v>
      </c>
    </row>
    <row r="228" spans="1:9" x14ac:dyDescent="0.25">
      <c r="A228" t="s">
        <v>105</v>
      </c>
      <c r="B228" s="124">
        <v>70</v>
      </c>
      <c r="C228">
        <v>79</v>
      </c>
      <c r="D228">
        <v>53</v>
      </c>
      <c r="E228" t="s">
        <v>1250</v>
      </c>
      <c r="H228">
        <f t="shared" si="3"/>
        <v>1</v>
      </c>
    </row>
    <row r="229" spans="1:9" x14ac:dyDescent="0.25">
      <c r="A229" t="s">
        <v>106</v>
      </c>
      <c r="B229" s="124">
        <v>50</v>
      </c>
      <c r="C229">
        <v>16</v>
      </c>
      <c r="D229">
        <v>60</v>
      </c>
      <c r="E229" t="s">
        <v>1251</v>
      </c>
      <c r="H229">
        <f t="shared" si="3"/>
        <v>0</v>
      </c>
    </row>
    <row r="230" spans="1:9" x14ac:dyDescent="0.25">
      <c r="A230" t="s">
        <v>106</v>
      </c>
      <c r="B230" s="124">
        <v>91</v>
      </c>
      <c r="C230">
        <v>19</v>
      </c>
      <c r="D230">
        <v>59</v>
      </c>
      <c r="E230" t="s">
        <v>1251</v>
      </c>
      <c r="H230">
        <f t="shared" si="3"/>
        <v>1</v>
      </c>
    </row>
    <row r="231" spans="1:9" x14ac:dyDescent="0.25">
      <c r="A231" t="s">
        <v>107</v>
      </c>
      <c r="B231" s="124">
        <v>0</v>
      </c>
      <c r="C231">
        <v>86</v>
      </c>
      <c r="D231">
        <v>58</v>
      </c>
      <c r="E231" t="s">
        <v>1252</v>
      </c>
      <c r="H231">
        <f t="shared" si="3"/>
        <v>0</v>
      </c>
    </row>
    <row r="232" spans="1:9" x14ac:dyDescent="0.25">
      <c r="A232" t="s">
        <v>107</v>
      </c>
      <c r="B232" s="124">
        <v>51</v>
      </c>
      <c r="C232">
        <v>102</v>
      </c>
      <c r="D232">
        <v>59</v>
      </c>
      <c r="E232" t="s">
        <v>1252</v>
      </c>
      <c r="H232">
        <f t="shared" si="3"/>
        <v>1</v>
      </c>
      <c r="I232" t="s">
        <v>1296</v>
      </c>
    </row>
    <row r="233" spans="1:9" x14ac:dyDescent="0.25">
      <c r="A233" t="s">
        <v>107</v>
      </c>
      <c r="B233" s="124">
        <v>50</v>
      </c>
      <c r="C233">
        <v>51</v>
      </c>
      <c r="D233">
        <v>58</v>
      </c>
      <c r="E233" t="s">
        <v>1252</v>
      </c>
      <c r="H233">
        <f t="shared" si="3"/>
        <v>1</v>
      </c>
    </row>
    <row r="234" spans="1:9" x14ac:dyDescent="0.25">
      <c r="A234" t="s">
        <v>107</v>
      </c>
      <c r="B234" s="124">
        <v>70</v>
      </c>
      <c r="C234">
        <v>27</v>
      </c>
      <c r="D234">
        <v>49</v>
      </c>
      <c r="E234" t="s">
        <v>1252</v>
      </c>
      <c r="H234">
        <f t="shared" si="3"/>
        <v>1</v>
      </c>
    </row>
    <row r="235" spans="1:9" x14ac:dyDescent="0.25">
      <c r="A235" t="s">
        <v>108</v>
      </c>
      <c r="B235" s="124">
        <v>70</v>
      </c>
      <c r="C235">
        <v>7</v>
      </c>
      <c r="D235">
        <v>25</v>
      </c>
      <c r="E235" t="s">
        <v>1013</v>
      </c>
      <c r="H235">
        <f t="shared" si="3"/>
        <v>0</v>
      </c>
    </row>
    <row r="236" spans="1:9" x14ac:dyDescent="0.25">
      <c r="A236" t="s">
        <v>109</v>
      </c>
      <c r="B236" s="124">
        <v>50</v>
      </c>
      <c r="C236">
        <v>10</v>
      </c>
      <c r="D236">
        <v>48</v>
      </c>
      <c r="E236" t="s">
        <v>757</v>
      </c>
      <c r="H236">
        <f t="shared" si="3"/>
        <v>0</v>
      </c>
    </row>
    <row r="237" spans="1:9" x14ac:dyDescent="0.25">
      <c r="A237" t="s">
        <v>109</v>
      </c>
      <c r="B237" s="124">
        <v>70</v>
      </c>
      <c r="C237">
        <v>14</v>
      </c>
      <c r="D237">
        <v>35</v>
      </c>
      <c r="E237" t="s">
        <v>757</v>
      </c>
      <c r="H237">
        <f t="shared" si="3"/>
        <v>1</v>
      </c>
    </row>
    <row r="238" spans="1:9" x14ac:dyDescent="0.25">
      <c r="A238" t="s">
        <v>1253</v>
      </c>
      <c r="B238" s="124">
        <v>0</v>
      </c>
      <c r="C238">
        <v>33</v>
      </c>
      <c r="D238">
        <v>60</v>
      </c>
      <c r="E238" t="s">
        <v>1254</v>
      </c>
      <c r="H238">
        <f t="shared" si="3"/>
        <v>0</v>
      </c>
    </row>
    <row r="239" spans="1:9" x14ac:dyDescent="0.25">
      <c r="A239" t="s">
        <v>110</v>
      </c>
      <c r="B239" s="124">
        <v>50</v>
      </c>
      <c r="C239">
        <v>12</v>
      </c>
      <c r="D239">
        <v>39</v>
      </c>
      <c r="E239" t="s">
        <v>1255</v>
      </c>
      <c r="H239">
        <f t="shared" si="3"/>
        <v>0</v>
      </c>
      <c r="I239" s="125" t="s">
        <v>1299</v>
      </c>
    </row>
    <row r="240" spans="1:9" x14ac:dyDescent="0.25">
      <c r="A240" t="s">
        <v>110</v>
      </c>
      <c r="B240" s="124">
        <v>70</v>
      </c>
      <c r="C240">
        <v>64</v>
      </c>
      <c r="D240">
        <v>80</v>
      </c>
      <c r="E240" t="s">
        <v>1255</v>
      </c>
      <c r="H240">
        <f t="shared" si="3"/>
        <v>1</v>
      </c>
      <c r="I240" s="125" t="s">
        <v>1299</v>
      </c>
    </row>
    <row r="241" spans="1:14" x14ac:dyDescent="0.25">
      <c r="A241" t="s">
        <v>111</v>
      </c>
      <c r="B241" s="124">
        <v>50</v>
      </c>
      <c r="C241">
        <v>5</v>
      </c>
      <c r="D241">
        <v>50</v>
      </c>
      <c r="E241" t="s">
        <v>1256</v>
      </c>
      <c r="H241">
        <f t="shared" si="3"/>
        <v>0</v>
      </c>
    </row>
    <row r="242" spans="1:14" x14ac:dyDescent="0.25">
      <c r="A242" t="s">
        <v>111</v>
      </c>
      <c r="B242" s="124">
        <v>70</v>
      </c>
      <c r="C242">
        <v>34</v>
      </c>
      <c r="D242">
        <v>50</v>
      </c>
      <c r="E242" t="s">
        <v>1256</v>
      </c>
      <c r="H242">
        <f t="shared" si="3"/>
        <v>1</v>
      </c>
    </row>
    <row r="243" spans="1:14" x14ac:dyDescent="0.25">
      <c r="A243" t="s">
        <v>112</v>
      </c>
      <c r="B243" s="124">
        <v>50</v>
      </c>
      <c r="C243">
        <v>31</v>
      </c>
      <c r="D243">
        <v>30</v>
      </c>
      <c r="E243" t="s">
        <v>773</v>
      </c>
      <c r="H243">
        <f t="shared" si="3"/>
        <v>0</v>
      </c>
      <c r="M243" t="s">
        <v>1302</v>
      </c>
    </row>
    <row r="244" spans="1:14" x14ac:dyDescent="0.25">
      <c r="A244" t="s">
        <v>112</v>
      </c>
      <c r="B244" s="124">
        <v>70</v>
      </c>
      <c r="C244">
        <v>29</v>
      </c>
      <c r="D244">
        <v>30</v>
      </c>
      <c r="E244" t="s">
        <v>773</v>
      </c>
      <c r="H244">
        <f t="shared" si="3"/>
        <v>1</v>
      </c>
      <c r="M244">
        <v>20</v>
      </c>
      <c r="N244">
        <v>50</v>
      </c>
    </row>
    <row r="245" spans="1:14" x14ac:dyDescent="0.25">
      <c r="A245" t="s">
        <v>113</v>
      </c>
      <c r="B245" s="124">
        <v>51</v>
      </c>
      <c r="C245">
        <v>15</v>
      </c>
      <c r="D245">
        <v>39</v>
      </c>
      <c r="E245" t="s">
        <v>767</v>
      </c>
      <c r="H245">
        <f t="shared" si="3"/>
        <v>0</v>
      </c>
      <c r="M245">
        <v>30</v>
      </c>
      <c r="N245">
        <v>70</v>
      </c>
    </row>
    <row r="246" spans="1:14" x14ac:dyDescent="0.25">
      <c r="A246" t="s">
        <v>113</v>
      </c>
      <c r="B246" s="124">
        <v>50</v>
      </c>
      <c r="C246">
        <v>124</v>
      </c>
      <c r="D246">
        <v>70</v>
      </c>
      <c r="E246" t="s">
        <v>767</v>
      </c>
      <c r="H246">
        <f t="shared" si="3"/>
        <v>1</v>
      </c>
      <c r="I246" s="125" t="s">
        <v>1301</v>
      </c>
      <c r="M246">
        <v>21</v>
      </c>
      <c r="N246">
        <v>51</v>
      </c>
    </row>
    <row r="247" spans="1:14" x14ac:dyDescent="0.25">
      <c r="A247" t="s">
        <v>113</v>
      </c>
      <c r="B247" s="124">
        <v>70</v>
      </c>
      <c r="C247">
        <v>27</v>
      </c>
      <c r="D247">
        <v>39</v>
      </c>
      <c r="E247" t="s">
        <v>767</v>
      </c>
      <c r="H247">
        <f t="shared" si="3"/>
        <v>1</v>
      </c>
      <c r="M247">
        <v>31</v>
      </c>
      <c r="N247">
        <v>71</v>
      </c>
    </row>
    <row r="248" spans="1:14" x14ac:dyDescent="0.25">
      <c r="A248" t="s">
        <v>113</v>
      </c>
      <c r="B248" s="124">
        <v>71</v>
      </c>
      <c r="C248">
        <v>14</v>
      </c>
      <c r="D248">
        <v>39</v>
      </c>
      <c r="E248" t="s">
        <v>767</v>
      </c>
      <c r="H248">
        <f t="shared" si="3"/>
        <v>1</v>
      </c>
      <c r="M248">
        <v>91</v>
      </c>
      <c r="N248">
        <v>91</v>
      </c>
    </row>
    <row r="249" spans="1:14" x14ac:dyDescent="0.25">
      <c r="A249" t="s">
        <v>113</v>
      </c>
      <c r="B249" s="124">
        <v>91</v>
      </c>
      <c r="C249">
        <v>22</v>
      </c>
      <c r="D249">
        <v>60</v>
      </c>
      <c r="E249" t="s">
        <v>767</v>
      </c>
      <c r="H249">
        <f t="shared" si="3"/>
        <v>1</v>
      </c>
    </row>
    <row r="250" spans="1:14" x14ac:dyDescent="0.25">
      <c r="A250" t="s">
        <v>114</v>
      </c>
      <c r="B250" s="124">
        <v>70</v>
      </c>
      <c r="C250">
        <v>8</v>
      </c>
      <c r="D250">
        <v>35</v>
      </c>
      <c r="E250" t="s">
        <v>844</v>
      </c>
      <c r="H250">
        <f t="shared" si="3"/>
        <v>0</v>
      </c>
    </row>
    <row r="251" spans="1:14" x14ac:dyDescent="0.25">
      <c r="A251" t="s">
        <v>115</v>
      </c>
      <c r="B251" s="124">
        <v>70</v>
      </c>
      <c r="C251">
        <v>5</v>
      </c>
      <c r="D251">
        <v>36</v>
      </c>
      <c r="E251" t="s">
        <v>944</v>
      </c>
      <c r="H251">
        <f t="shared" si="3"/>
        <v>0</v>
      </c>
    </row>
    <row r="252" spans="1:14" x14ac:dyDescent="0.25">
      <c r="A252" t="s">
        <v>0</v>
      </c>
      <c r="B252" s="124">
        <v>50</v>
      </c>
      <c r="C252">
        <v>29</v>
      </c>
      <c r="D252">
        <v>59</v>
      </c>
      <c r="E252" t="s">
        <v>1257</v>
      </c>
      <c r="H252">
        <f t="shared" si="3"/>
        <v>0</v>
      </c>
    </row>
    <row r="253" spans="1:14" x14ac:dyDescent="0.25">
      <c r="A253" t="s">
        <v>0</v>
      </c>
      <c r="B253" s="124">
        <v>70</v>
      </c>
      <c r="C253">
        <v>41</v>
      </c>
      <c r="D253">
        <v>59</v>
      </c>
      <c r="E253" t="s">
        <v>1257</v>
      </c>
      <c r="H253">
        <f t="shared" si="3"/>
        <v>1</v>
      </c>
    </row>
    <row r="254" spans="1:14" x14ac:dyDescent="0.25">
      <c r="A254" t="s">
        <v>1</v>
      </c>
      <c r="B254" s="124">
        <v>70</v>
      </c>
      <c r="C254">
        <v>14</v>
      </c>
      <c r="D254">
        <v>50</v>
      </c>
      <c r="E254" t="s">
        <v>1258</v>
      </c>
      <c r="H254">
        <f t="shared" si="3"/>
        <v>0</v>
      </c>
    </row>
    <row r="255" spans="1:14" x14ac:dyDescent="0.25">
      <c r="A255" t="s">
        <v>2</v>
      </c>
      <c r="B255" s="124">
        <v>50</v>
      </c>
      <c r="C255">
        <v>2</v>
      </c>
      <c r="D255">
        <v>40</v>
      </c>
      <c r="E255" t="s">
        <v>725</v>
      </c>
      <c r="H255">
        <f t="shared" si="3"/>
        <v>0</v>
      </c>
    </row>
    <row r="256" spans="1:14" x14ac:dyDescent="0.25">
      <c r="A256" t="s">
        <v>3</v>
      </c>
      <c r="B256" s="124">
        <v>70</v>
      </c>
      <c r="C256">
        <v>25</v>
      </c>
      <c r="D256">
        <v>69</v>
      </c>
      <c r="E256" t="s">
        <v>1259</v>
      </c>
      <c r="H256">
        <f t="shared" si="3"/>
        <v>0</v>
      </c>
    </row>
    <row r="257" spans="1:8" x14ac:dyDescent="0.25">
      <c r="A257" t="s">
        <v>4</v>
      </c>
      <c r="B257" s="124">
        <v>70</v>
      </c>
      <c r="C257">
        <v>16</v>
      </c>
      <c r="D257">
        <v>35</v>
      </c>
      <c r="E257" t="s">
        <v>1260</v>
      </c>
      <c r="H257">
        <f t="shared" si="3"/>
        <v>0</v>
      </c>
    </row>
    <row r="258" spans="1:8" x14ac:dyDescent="0.25">
      <c r="A258" t="s">
        <v>5</v>
      </c>
      <c r="B258" s="124">
        <v>50</v>
      </c>
      <c r="C258">
        <v>21</v>
      </c>
      <c r="D258">
        <v>60</v>
      </c>
      <c r="E258" t="s">
        <v>1038</v>
      </c>
      <c r="H258">
        <f t="shared" si="3"/>
        <v>0</v>
      </c>
    </row>
    <row r="259" spans="1:8" x14ac:dyDescent="0.25">
      <c r="A259" t="s">
        <v>5</v>
      </c>
      <c r="B259" s="124">
        <v>70</v>
      </c>
      <c r="C259">
        <v>42</v>
      </c>
      <c r="D259">
        <v>68</v>
      </c>
      <c r="E259" t="s">
        <v>1038</v>
      </c>
      <c r="H259">
        <f t="shared" si="3"/>
        <v>1</v>
      </c>
    </row>
    <row r="260" spans="1:8" x14ac:dyDescent="0.25">
      <c r="A260" t="s">
        <v>6</v>
      </c>
      <c r="B260" s="124">
        <v>70</v>
      </c>
      <c r="C260">
        <v>32</v>
      </c>
      <c r="D260">
        <v>69</v>
      </c>
      <c r="E260" t="s">
        <v>922</v>
      </c>
      <c r="H260">
        <f t="shared" si="3"/>
        <v>0</v>
      </c>
    </row>
    <row r="261" spans="1:8" x14ac:dyDescent="0.25">
      <c r="A261" t="s">
        <v>7</v>
      </c>
      <c r="B261" s="124">
        <v>70</v>
      </c>
      <c r="C261">
        <v>9</v>
      </c>
      <c r="D261">
        <v>35</v>
      </c>
      <c r="E261" t="s">
        <v>1261</v>
      </c>
      <c r="H261">
        <f t="shared" ref="H261:H292" si="4">IF(A261=A260,1,0)</f>
        <v>0</v>
      </c>
    </row>
    <row r="262" spans="1:8" x14ac:dyDescent="0.25">
      <c r="A262" t="s">
        <v>8</v>
      </c>
      <c r="B262" s="124">
        <v>70</v>
      </c>
      <c r="C262">
        <v>40</v>
      </c>
      <c r="D262">
        <v>69</v>
      </c>
      <c r="E262" t="s">
        <v>1262</v>
      </c>
      <c r="H262">
        <f t="shared" si="4"/>
        <v>0</v>
      </c>
    </row>
    <row r="263" spans="1:8" x14ac:dyDescent="0.25">
      <c r="A263" t="s">
        <v>9</v>
      </c>
      <c r="B263" s="124">
        <v>70</v>
      </c>
      <c r="C263">
        <v>18</v>
      </c>
      <c r="D263">
        <v>69</v>
      </c>
      <c r="E263" t="s">
        <v>1263</v>
      </c>
      <c r="H263">
        <f t="shared" si="4"/>
        <v>0</v>
      </c>
    </row>
    <row r="264" spans="1:8" x14ac:dyDescent="0.25">
      <c r="A264" t="s">
        <v>10</v>
      </c>
      <c r="B264" s="124">
        <v>0</v>
      </c>
      <c r="C264">
        <v>22</v>
      </c>
      <c r="D264">
        <v>52</v>
      </c>
      <c r="E264" t="s">
        <v>1264</v>
      </c>
      <c r="H264">
        <f t="shared" si="4"/>
        <v>0</v>
      </c>
    </row>
    <row r="265" spans="1:8" x14ac:dyDescent="0.25">
      <c r="A265" t="s">
        <v>10</v>
      </c>
      <c r="B265" s="124">
        <v>70</v>
      </c>
      <c r="C265">
        <v>20</v>
      </c>
      <c r="D265">
        <v>50</v>
      </c>
      <c r="E265" t="s">
        <v>1264</v>
      </c>
      <c r="H265">
        <f t="shared" si="4"/>
        <v>1</v>
      </c>
    </row>
    <row r="266" spans="1:8" x14ac:dyDescent="0.25">
      <c r="A266" t="s">
        <v>10</v>
      </c>
      <c r="B266" s="124" t="s">
        <v>1148</v>
      </c>
      <c r="C266">
        <v>30</v>
      </c>
      <c r="D266">
        <v>50</v>
      </c>
      <c r="E266" t="s">
        <v>1264</v>
      </c>
      <c r="H266">
        <f t="shared" si="4"/>
        <v>1</v>
      </c>
    </row>
    <row r="267" spans="1:8" x14ac:dyDescent="0.25">
      <c r="A267" t="s">
        <v>11</v>
      </c>
      <c r="B267" s="124">
        <v>0</v>
      </c>
      <c r="C267">
        <v>15</v>
      </c>
      <c r="D267">
        <v>50</v>
      </c>
      <c r="E267" t="s">
        <v>1265</v>
      </c>
      <c r="H267">
        <f t="shared" si="4"/>
        <v>0</v>
      </c>
    </row>
    <row r="268" spans="1:8" x14ac:dyDescent="0.25">
      <c r="A268" t="s">
        <v>11</v>
      </c>
      <c r="B268" s="124">
        <v>70</v>
      </c>
      <c r="C268">
        <v>17</v>
      </c>
      <c r="D268">
        <v>50</v>
      </c>
      <c r="E268" t="s">
        <v>1265</v>
      </c>
      <c r="H268">
        <f t="shared" si="4"/>
        <v>1</v>
      </c>
    </row>
    <row r="269" spans="1:8" x14ac:dyDescent="0.25">
      <c r="A269" t="s">
        <v>1266</v>
      </c>
      <c r="B269" s="124" t="s">
        <v>1148</v>
      </c>
      <c r="C269">
        <v>40</v>
      </c>
      <c r="D269">
        <v>50</v>
      </c>
      <c r="E269" t="s">
        <v>1267</v>
      </c>
      <c r="H269">
        <f t="shared" si="4"/>
        <v>0</v>
      </c>
    </row>
    <row r="270" spans="1:8" x14ac:dyDescent="0.25">
      <c r="A270" t="s">
        <v>12</v>
      </c>
      <c r="B270" s="124">
        <v>70</v>
      </c>
      <c r="C270">
        <v>5</v>
      </c>
      <c r="D270">
        <v>35</v>
      </c>
      <c r="E270" t="s">
        <v>1268</v>
      </c>
      <c r="H270">
        <f t="shared" si="4"/>
        <v>0</v>
      </c>
    </row>
    <row r="271" spans="1:8" x14ac:dyDescent="0.25">
      <c r="A271" t="s">
        <v>13</v>
      </c>
      <c r="B271" s="124">
        <v>70</v>
      </c>
      <c r="C271">
        <v>58</v>
      </c>
      <c r="D271">
        <v>50</v>
      </c>
      <c r="E271" t="s">
        <v>1269</v>
      </c>
      <c r="H271">
        <f t="shared" si="4"/>
        <v>0</v>
      </c>
    </row>
    <row r="272" spans="1:8" x14ac:dyDescent="0.25">
      <c r="A272" t="s">
        <v>14</v>
      </c>
      <c r="B272" s="124">
        <v>70</v>
      </c>
      <c r="C272">
        <v>10</v>
      </c>
      <c r="D272">
        <v>35</v>
      </c>
      <c r="E272" t="s">
        <v>877</v>
      </c>
      <c r="H272">
        <f t="shared" si="4"/>
        <v>0</v>
      </c>
    </row>
    <row r="273" spans="1:9" x14ac:dyDescent="0.25">
      <c r="A273" t="s">
        <v>1270</v>
      </c>
      <c r="B273" s="124" t="s">
        <v>1148</v>
      </c>
      <c r="C273">
        <v>46</v>
      </c>
      <c r="D273">
        <v>50</v>
      </c>
      <c r="E273" t="s">
        <v>1271</v>
      </c>
      <c r="H273">
        <f t="shared" si="4"/>
        <v>0</v>
      </c>
    </row>
    <row r="274" spans="1:9" x14ac:dyDescent="0.25">
      <c r="A274" t="s">
        <v>15</v>
      </c>
      <c r="B274" s="124">
        <v>50</v>
      </c>
      <c r="C274">
        <v>11</v>
      </c>
      <c r="D274">
        <v>40</v>
      </c>
      <c r="E274" t="s">
        <v>861</v>
      </c>
      <c r="H274">
        <f t="shared" si="4"/>
        <v>0</v>
      </c>
    </row>
    <row r="275" spans="1:9" x14ac:dyDescent="0.25">
      <c r="A275" t="s">
        <v>15</v>
      </c>
      <c r="B275" s="124">
        <v>70</v>
      </c>
      <c r="C275">
        <v>6</v>
      </c>
      <c r="D275">
        <v>35</v>
      </c>
      <c r="E275" t="s">
        <v>861</v>
      </c>
      <c r="H275">
        <f t="shared" si="4"/>
        <v>1</v>
      </c>
    </row>
    <row r="276" spans="1:9" x14ac:dyDescent="0.25">
      <c r="A276" t="s">
        <v>16</v>
      </c>
      <c r="B276" s="124">
        <v>50</v>
      </c>
      <c r="C276">
        <v>50</v>
      </c>
      <c r="D276">
        <v>65</v>
      </c>
      <c r="E276" t="s">
        <v>965</v>
      </c>
      <c r="H276">
        <f t="shared" si="4"/>
        <v>0</v>
      </c>
    </row>
    <row r="277" spans="1:9" x14ac:dyDescent="0.25">
      <c r="A277" t="s">
        <v>1272</v>
      </c>
      <c r="B277" s="124" t="s">
        <v>1148</v>
      </c>
      <c r="C277">
        <v>48</v>
      </c>
      <c r="D277">
        <v>49</v>
      </c>
      <c r="E277" t="s">
        <v>1273</v>
      </c>
      <c r="H277">
        <f t="shared" si="4"/>
        <v>0</v>
      </c>
    </row>
    <row r="278" spans="1:9" x14ac:dyDescent="0.25">
      <c r="A278" t="s">
        <v>17</v>
      </c>
      <c r="B278" s="124">
        <v>70</v>
      </c>
      <c r="C278">
        <v>21</v>
      </c>
      <c r="D278">
        <v>39</v>
      </c>
      <c r="E278" t="s">
        <v>1274</v>
      </c>
      <c r="H278">
        <f t="shared" si="4"/>
        <v>0</v>
      </c>
    </row>
    <row r="279" spans="1:9" x14ac:dyDescent="0.25">
      <c r="A279" t="s">
        <v>18</v>
      </c>
      <c r="B279" s="124">
        <v>50</v>
      </c>
      <c r="C279">
        <v>10</v>
      </c>
      <c r="D279">
        <v>40</v>
      </c>
      <c r="E279" t="s">
        <v>1275</v>
      </c>
      <c r="H279">
        <f t="shared" si="4"/>
        <v>0</v>
      </c>
    </row>
    <row r="280" spans="1:9" x14ac:dyDescent="0.25">
      <c r="A280" t="s">
        <v>18</v>
      </c>
      <c r="B280" s="124">
        <v>70</v>
      </c>
      <c r="C280">
        <v>40</v>
      </c>
      <c r="D280">
        <v>64</v>
      </c>
      <c r="E280" t="s">
        <v>1275</v>
      </c>
      <c r="H280">
        <f t="shared" si="4"/>
        <v>1</v>
      </c>
    </row>
    <row r="281" spans="1:9" x14ac:dyDescent="0.25">
      <c r="A281" t="s">
        <v>19</v>
      </c>
      <c r="B281" s="124">
        <v>0</v>
      </c>
      <c r="C281">
        <v>23</v>
      </c>
      <c r="D281">
        <v>69</v>
      </c>
      <c r="E281" t="s">
        <v>1276</v>
      </c>
      <c r="H281">
        <f t="shared" si="4"/>
        <v>0</v>
      </c>
    </row>
    <row r="282" spans="1:9" x14ac:dyDescent="0.25">
      <c r="A282" t="s">
        <v>19</v>
      </c>
      <c r="B282" s="124">
        <v>50</v>
      </c>
      <c r="C282">
        <v>28</v>
      </c>
      <c r="D282">
        <v>69</v>
      </c>
      <c r="E282" t="s">
        <v>1276</v>
      </c>
      <c r="H282">
        <f t="shared" si="4"/>
        <v>1</v>
      </c>
    </row>
    <row r="283" spans="1:9" x14ac:dyDescent="0.25">
      <c r="A283" t="s">
        <v>19</v>
      </c>
      <c r="B283" s="124">
        <v>70</v>
      </c>
      <c r="C283">
        <v>141</v>
      </c>
      <c r="D283">
        <v>120</v>
      </c>
      <c r="E283" t="s">
        <v>1276</v>
      </c>
      <c r="H283">
        <f t="shared" si="4"/>
        <v>1</v>
      </c>
      <c r="I283" s="125" t="s">
        <v>1299</v>
      </c>
    </row>
    <row r="284" spans="1:9" x14ac:dyDescent="0.25">
      <c r="A284" t="s">
        <v>20</v>
      </c>
      <c r="B284" s="124">
        <v>70</v>
      </c>
      <c r="C284">
        <v>14</v>
      </c>
      <c r="D284">
        <v>50</v>
      </c>
      <c r="E284" t="s">
        <v>1277</v>
      </c>
      <c r="H284">
        <f t="shared" si="4"/>
        <v>0</v>
      </c>
    </row>
    <row r="285" spans="1:9" x14ac:dyDescent="0.25">
      <c r="A285" t="s">
        <v>21</v>
      </c>
      <c r="B285" s="124">
        <v>70</v>
      </c>
      <c r="C285">
        <v>36</v>
      </c>
      <c r="D285">
        <v>54</v>
      </c>
      <c r="E285" t="s">
        <v>1278</v>
      </c>
      <c r="H285">
        <f t="shared" si="4"/>
        <v>0</v>
      </c>
    </row>
    <row r="286" spans="1:9" x14ac:dyDescent="0.25">
      <c r="A286" t="s">
        <v>22</v>
      </c>
      <c r="B286" s="124">
        <v>70</v>
      </c>
      <c r="C286">
        <v>24</v>
      </c>
      <c r="D286">
        <v>39</v>
      </c>
      <c r="E286" t="s">
        <v>1279</v>
      </c>
      <c r="H286">
        <f t="shared" si="4"/>
        <v>0</v>
      </c>
    </row>
    <row r="287" spans="1:9" x14ac:dyDescent="0.25">
      <c r="A287" t="s">
        <v>23</v>
      </c>
      <c r="B287" s="124">
        <v>70</v>
      </c>
      <c r="C287">
        <v>15</v>
      </c>
      <c r="D287">
        <v>69</v>
      </c>
      <c r="E287" t="s">
        <v>1280</v>
      </c>
      <c r="H287">
        <f t="shared" si="4"/>
        <v>0</v>
      </c>
    </row>
    <row r="288" spans="1:9" x14ac:dyDescent="0.25">
      <c r="A288" t="s">
        <v>24</v>
      </c>
      <c r="B288" s="124">
        <v>70</v>
      </c>
      <c r="C288">
        <v>19</v>
      </c>
      <c r="D288">
        <v>40</v>
      </c>
      <c r="E288" t="s">
        <v>937</v>
      </c>
      <c r="H288">
        <f t="shared" si="4"/>
        <v>0</v>
      </c>
    </row>
    <row r="289" spans="1:8" x14ac:dyDescent="0.25">
      <c r="A289" t="s">
        <v>1281</v>
      </c>
      <c r="B289" s="124" t="s">
        <v>1238</v>
      </c>
      <c r="C289">
        <v>13</v>
      </c>
      <c r="D289">
        <v>40</v>
      </c>
      <c r="E289" t="s">
        <v>1282</v>
      </c>
      <c r="H289">
        <f t="shared" si="4"/>
        <v>0</v>
      </c>
    </row>
    <row r="290" spans="1:8" x14ac:dyDescent="0.25">
      <c r="A290" t="s">
        <v>1283</v>
      </c>
      <c r="B290" s="124" t="s">
        <v>1238</v>
      </c>
      <c r="C290">
        <v>22</v>
      </c>
      <c r="D290">
        <v>35</v>
      </c>
      <c r="E290" t="s">
        <v>1284</v>
      </c>
      <c r="H290">
        <f t="shared" si="4"/>
        <v>0</v>
      </c>
    </row>
    <row r="291" spans="1:8" x14ac:dyDescent="0.25">
      <c r="A291" t="s">
        <v>1285</v>
      </c>
      <c r="B291" s="124" t="s">
        <v>1238</v>
      </c>
      <c r="C291">
        <v>22</v>
      </c>
      <c r="D291">
        <v>40</v>
      </c>
      <c r="E291" t="s">
        <v>1286</v>
      </c>
      <c r="H291">
        <f t="shared" si="4"/>
        <v>0</v>
      </c>
    </row>
    <row r="292" spans="1:8" x14ac:dyDescent="0.25">
      <c r="A292" t="s">
        <v>1287</v>
      </c>
      <c r="B292" s="124" t="s">
        <v>1238</v>
      </c>
      <c r="C292">
        <v>37</v>
      </c>
      <c r="D292">
        <v>40</v>
      </c>
      <c r="E292" t="s">
        <v>1288</v>
      </c>
      <c r="H292">
        <f t="shared" si="4"/>
        <v>0</v>
      </c>
    </row>
    <row r="293" spans="1:8" x14ac:dyDescent="0.25">
      <c r="A293" t="s">
        <v>1289</v>
      </c>
      <c r="B293" s="124" t="s">
        <v>1238</v>
      </c>
      <c r="C293">
        <v>75</v>
      </c>
      <c r="D293">
        <v>40</v>
      </c>
      <c r="E293" t="s">
        <v>1290</v>
      </c>
      <c r="H293">
        <f t="shared" ref="H293:H324" si="5">IF(A293=A292,1,0)</f>
        <v>0</v>
      </c>
    </row>
    <row r="294" spans="1:8" x14ac:dyDescent="0.25">
      <c r="A294" t="s">
        <v>1291</v>
      </c>
      <c r="B294" s="124" t="s">
        <v>1238</v>
      </c>
      <c r="C294">
        <v>7</v>
      </c>
      <c r="D294">
        <v>40</v>
      </c>
      <c r="E294" t="s">
        <v>1292</v>
      </c>
      <c r="H294">
        <f t="shared" si="5"/>
        <v>0</v>
      </c>
    </row>
    <row r="295" spans="1:8" x14ac:dyDescent="0.25">
      <c r="A295" t="s">
        <v>27</v>
      </c>
      <c r="B295" s="124">
        <v>70</v>
      </c>
      <c r="C295">
        <v>13</v>
      </c>
      <c r="D295">
        <v>29</v>
      </c>
      <c r="E295" t="s">
        <v>645</v>
      </c>
      <c r="H295">
        <f t="shared" si="5"/>
        <v>0</v>
      </c>
    </row>
    <row r="296" spans="1:8" x14ac:dyDescent="0.25">
      <c r="A296" t="s">
        <v>28</v>
      </c>
      <c r="B296" s="124">
        <v>70</v>
      </c>
      <c r="C296">
        <v>5</v>
      </c>
      <c r="D296">
        <v>29</v>
      </c>
      <c r="E296" t="s">
        <v>819</v>
      </c>
      <c r="H296">
        <f t="shared" si="5"/>
        <v>0</v>
      </c>
    </row>
    <row r="297" spans="1:8" x14ac:dyDescent="0.25">
      <c r="A297" t="s">
        <v>29</v>
      </c>
      <c r="B297" s="124">
        <v>70</v>
      </c>
      <c r="C297">
        <v>15</v>
      </c>
      <c r="D297">
        <v>59</v>
      </c>
      <c r="E297" t="s">
        <v>678</v>
      </c>
      <c r="H297">
        <f t="shared" si="5"/>
        <v>0</v>
      </c>
    </row>
    <row r="298" spans="1:8" x14ac:dyDescent="0.25">
      <c r="A298" t="s">
        <v>30</v>
      </c>
      <c r="B298" s="124">
        <v>50</v>
      </c>
      <c r="C298">
        <v>4</v>
      </c>
      <c r="D298">
        <v>50</v>
      </c>
      <c r="E298" t="s">
        <v>899</v>
      </c>
      <c r="H298">
        <f t="shared" si="5"/>
        <v>0</v>
      </c>
    </row>
    <row r="299" spans="1:8" x14ac:dyDescent="0.25">
      <c r="A299" t="s">
        <v>1293</v>
      </c>
      <c r="B299" s="124">
        <v>50</v>
      </c>
      <c r="C299">
        <v>16</v>
      </c>
      <c r="D299">
        <v>69</v>
      </c>
      <c r="E299" t="s">
        <v>1028</v>
      </c>
      <c r="H299">
        <f t="shared" si="5"/>
        <v>0</v>
      </c>
    </row>
    <row r="300" spans="1:8" x14ac:dyDescent="0.25">
      <c r="A300" t="s">
        <v>1293</v>
      </c>
      <c r="B300" s="124">
        <v>70</v>
      </c>
      <c r="C300">
        <v>35</v>
      </c>
      <c r="D300">
        <v>69</v>
      </c>
      <c r="E300" t="s">
        <v>1028</v>
      </c>
      <c r="H300">
        <f t="shared" si="5"/>
        <v>1</v>
      </c>
    </row>
    <row r="301" spans="1:8" x14ac:dyDescent="0.25">
      <c r="A301" t="s">
        <v>85</v>
      </c>
      <c r="B301" s="124">
        <v>70</v>
      </c>
      <c r="C301">
        <v>1</v>
      </c>
      <c r="D301">
        <v>39</v>
      </c>
      <c r="H301">
        <f t="shared" si="5"/>
        <v>0</v>
      </c>
    </row>
    <row r="302" spans="1:8" x14ac:dyDescent="0.25">
      <c r="A302" t="s">
        <v>86</v>
      </c>
      <c r="B302" s="124">
        <v>70</v>
      </c>
      <c r="C302">
        <v>1</v>
      </c>
      <c r="D302">
        <v>50</v>
      </c>
      <c r="H302">
        <f t="shared" si="5"/>
        <v>0</v>
      </c>
    </row>
    <row r="303" spans="1:8" x14ac:dyDescent="0.25">
      <c r="A303" t="s">
        <v>87</v>
      </c>
      <c r="B303" s="124">
        <v>70</v>
      </c>
      <c r="C303">
        <v>1</v>
      </c>
      <c r="D303">
        <v>49</v>
      </c>
      <c r="H303">
        <f t="shared" si="5"/>
        <v>0</v>
      </c>
    </row>
    <row r="304" spans="1:8" x14ac:dyDescent="0.25">
      <c r="A304" t="s">
        <v>44</v>
      </c>
      <c r="B304" s="124">
        <v>70</v>
      </c>
      <c r="C304">
        <v>3</v>
      </c>
      <c r="D304">
        <v>64</v>
      </c>
      <c r="H304">
        <f t="shared" si="5"/>
        <v>0</v>
      </c>
    </row>
    <row r="305" spans="1:8" x14ac:dyDescent="0.25">
      <c r="A305" t="s">
        <v>45</v>
      </c>
      <c r="B305" s="124">
        <v>70</v>
      </c>
      <c r="C305">
        <v>1</v>
      </c>
      <c r="D305">
        <v>35</v>
      </c>
      <c r="H305">
        <f t="shared" si="5"/>
        <v>0</v>
      </c>
    </row>
    <row r="306" spans="1:8" x14ac:dyDescent="0.25">
      <c r="A306" t="s">
        <v>46</v>
      </c>
      <c r="B306" s="124">
        <v>70</v>
      </c>
      <c r="C306">
        <v>4</v>
      </c>
      <c r="D306">
        <v>36</v>
      </c>
      <c r="H306">
        <f t="shared" si="5"/>
        <v>0</v>
      </c>
    </row>
    <row r="307" spans="1:8" x14ac:dyDescent="0.25">
      <c r="A307" t="s">
        <v>48</v>
      </c>
      <c r="B307" s="124">
        <v>50</v>
      </c>
      <c r="C307">
        <v>2</v>
      </c>
      <c r="D307">
        <v>69</v>
      </c>
      <c r="H307">
        <f t="shared" si="5"/>
        <v>0</v>
      </c>
    </row>
    <row r="308" spans="1:8" x14ac:dyDescent="0.25">
      <c r="A308" t="s">
        <v>50</v>
      </c>
      <c r="B308" s="124">
        <v>70</v>
      </c>
      <c r="C308">
        <v>1</v>
      </c>
      <c r="D308">
        <v>39</v>
      </c>
      <c r="H308">
        <f t="shared" si="5"/>
        <v>0</v>
      </c>
    </row>
    <row r="309" spans="1:8" x14ac:dyDescent="0.25">
      <c r="A309" t="s">
        <v>51</v>
      </c>
      <c r="B309" s="124">
        <v>50</v>
      </c>
      <c r="C309">
        <v>3</v>
      </c>
      <c r="D309">
        <v>69</v>
      </c>
      <c r="H309">
        <f t="shared" si="5"/>
        <v>0</v>
      </c>
    </row>
    <row r="310" spans="1:8" x14ac:dyDescent="0.25">
      <c r="A310" t="s">
        <v>51</v>
      </c>
      <c r="B310" s="124">
        <v>70</v>
      </c>
      <c r="C310">
        <v>1</v>
      </c>
      <c r="D310">
        <v>67</v>
      </c>
      <c r="H310">
        <f t="shared" si="5"/>
        <v>1</v>
      </c>
    </row>
    <row r="311" spans="1:8" x14ac:dyDescent="0.25">
      <c r="A311" t="s">
        <v>52</v>
      </c>
      <c r="B311" s="124">
        <v>50</v>
      </c>
      <c r="C311">
        <v>2</v>
      </c>
      <c r="D311">
        <v>39</v>
      </c>
      <c r="H311">
        <f t="shared" si="5"/>
        <v>0</v>
      </c>
    </row>
    <row r="312" spans="1:8" x14ac:dyDescent="0.25">
      <c r="A312" t="s">
        <v>52</v>
      </c>
      <c r="B312" s="124">
        <v>70</v>
      </c>
      <c r="C312">
        <v>3</v>
      </c>
      <c r="D312">
        <v>39</v>
      </c>
      <c r="H312">
        <f t="shared" si="5"/>
        <v>1</v>
      </c>
    </row>
    <row r="313" spans="1:8" x14ac:dyDescent="0.25">
      <c r="A313" t="s">
        <v>54</v>
      </c>
      <c r="B313" s="124">
        <v>50</v>
      </c>
      <c r="C313">
        <v>350</v>
      </c>
      <c r="D313">
        <v>416</v>
      </c>
      <c r="H313">
        <f t="shared" si="5"/>
        <v>0</v>
      </c>
    </row>
    <row r="314" spans="1:8" x14ac:dyDescent="0.25">
      <c r="A314" t="s">
        <v>56</v>
      </c>
      <c r="B314" s="124">
        <v>70</v>
      </c>
      <c r="C314">
        <v>3</v>
      </c>
      <c r="D314">
        <v>38</v>
      </c>
      <c r="H314">
        <f t="shared" si="5"/>
        <v>0</v>
      </c>
    </row>
    <row r="315" spans="1:8" x14ac:dyDescent="0.25">
      <c r="A315" t="s">
        <v>56</v>
      </c>
      <c r="B315" s="124">
        <v>71</v>
      </c>
      <c r="C315">
        <v>5</v>
      </c>
      <c r="D315">
        <v>38</v>
      </c>
      <c r="H315">
        <f t="shared" si="5"/>
        <v>1</v>
      </c>
    </row>
    <row r="316" spans="1:8" x14ac:dyDescent="0.25">
      <c r="A316" t="s">
        <v>57</v>
      </c>
      <c r="B316" s="124">
        <v>50</v>
      </c>
      <c r="C316">
        <v>15</v>
      </c>
      <c r="D316">
        <v>150</v>
      </c>
      <c r="H316">
        <f t="shared" si="5"/>
        <v>0</v>
      </c>
    </row>
    <row r="317" spans="1:8" x14ac:dyDescent="0.25">
      <c r="A317" t="s">
        <v>57</v>
      </c>
      <c r="B317" s="124">
        <v>70</v>
      </c>
      <c r="C317">
        <v>6</v>
      </c>
      <c r="D317">
        <v>140</v>
      </c>
      <c r="H317">
        <f t="shared" si="5"/>
        <v>1</v>
      </c>
    </row>
    <row r="318" spans="1:8" x14ac:dyDescent="0.25">
      <c r="A318" t="s">
        <v>58</v>
      </c>
      <c r="B318" s="124">
        <v>70</v>
      </c>
      <c r="C318">
        <v>2</v>
      </c>
      <c r="D318">
        <v>39</v>
      </c>
      <c r="H318">
        <f t="shared" si="5"/>
        <v>0</v>
      </c>
    </row>
    <row r="319" spans="1:8" x14ac:dyDescent="0.25">
      <c r="A319" t="s">
        <v>59</v>
      </c>
      <c r="B319" s="124">
        <v>70</v>
      </c>
      <c r="C319">
        <v>12</v>
      </c>
      <c r="D319">
        <v>69</v>
      </c>
      <c r="H319">
        <f t="shared" si="5"/>
        <v>0</v>
      </c>
    </row>
    <row r="320" spans="1:8" x14ac:dyDescent="0.25">
      <c r="A320" t="s">
        <v>61</v>
      </c>
      <c r="B320" s="124">
        <v>70</v>
      </c>
      <c r="C320">
        <v>2</v>
      </c>
      <c r="D320">
        <v>86</v>
      </c>
      <c r="H320">
        <f t="shared" si="5"/>
        <v>0</v>
      </c>
    </row>
    <row r="321" spans="1:8" x14ac:dyDescent="0.25">
      <c r="A321" t="s">
        <v>1204</v>
      </c>
      <c r="B321" s="124">
        <v>70</v>
      </c>
      <c r="C321">
        <v>4</v>
      </c>
      <c r="D321">
        <v>53</v>
      </c>
      <c r="H321">
        <f t="shared" si="5"/>
        <v>0</v>
      </c>
    </row>
    <row r="322" spans="1:8" x14ac:dyDescent="0.25">
      <c r="A322" t="s">
        <v>63</v>
      </c>
      <c r="B322" s="124">
        <v>70</v>
      </c>
      <c r="C322">
        <v>3</v>
      </c>
      <c r="D322">
        <v>49</v>
      </c>
      <c r="H322">
        <f t="shared" si="5"/>
        <v>0</v>
      </c>
    </row>
    <row r="323" spans="1:8" x14ac:dyDescent="0.25">
      <c r="A323" t="s">
        <v>64</v>
      </c>
      <c r="B323" s="124">
        <v>70</v>
      </c>
      <c r="C323">
        <v>2</v>
      </c>
      <c r="D323">
        <v>69</v>
      </c>
      <c r="H323">
        <f t="shared" si="5"/>
        <v>0</v>
      </c>
    </row>
    <row r="324" spans="1:8" x14ac:dyDescent="0.25">
      <c r="A324" t="s">
        <v>65</v>
      </c>
      <c r="B324" s="124">
        <v>70</v>
      </c>
      <c r="C324">
        <v>2</v>
      </c>
      <c r="D324">
        <v>67</v>
      </c>
      <c r="H324">
        <f t="shared" si="5"/>
        <v>0</v>
      </c>
    </row>
    <row r="325" spans="1:8" x14ac:dyDescent="0.25">
      <c r="A325" t="s">
        <v>66</v>
      </c>
      <c r="B325" s="124">
        <v>71</v>
      </c>
      <c r="C325">
        <v>1</v>
      </c>
      <c r="D325">
        <v>39</v>
      </c>
      <c r="H325">
        <f t="shared" ref="H325:H388" si="6">IF(A325=A324,1,0)</f>
        <v>0</v>
      </c>
    </row>
    <row r="326" spans="1:8" x14ac:dyDescent="0.25">
      <c r="A326" t="s">
        <v>68</v>
      </c>
      <c r="B326" s="124">
        <v>70</v>
      </c>
      <c r="C326">
        <v>2</v>
      </c>
      <c r="D326">
        <v>67</v>
      </c>
      <c r="H326">
        <f t="shared" si="6"/>
        <v>0</v>
      </c>
    </row>
    <row r="327" spans="1:8" x14ac:dyDescent="0.25">
      <c r="A327" t="s">
        <v>69</v>
      </c>
      <c r="B327" s="124">
        <v>50</v>
      </c>
      <c r="C327">
        <v>4</v>
      </c>
      <c r="D327">
        <v>67</v>
      </c>
      <c r="H327">
        <f t="shared" si="6"/>
        <v>0</v>
      </c>
    </row>
    <row r="328" spans="1:8" x14ac:dyDescent="0.25">
      <c r="A328" t="s">
        <v>69</v>
      </c>
      <c r="B328" s="124">
        <v>70</v>
      </c>
      <c r="C328">
        <v>4</v>
      </c>
      <c r="D328">
        <v>66</v>
      </c>
      <c r="H328">
        <f t="shared" si="6"/>
        <v>1</v>
      </c>
    </row>
    <row r="329" spans="1:8" x14ac:dyDescent="0.25">
      <c r="A329" t="s">
        <v>70</v>
      </c>
      <c r="B329" s="124">
        <v>70</v>
      </c>
      <c r="C329">
        <v>7</v>
      </c>
      <c r="D329">
        <v>37</v>
      </c>
      <c r="H329">
        <f t="shared" si="6"/>
        <v>0</v>
      </c>
    </row>
    <row r="330" spans="1:8" x14ac:dyDescent="0.25">
      <c r="A330" t="s">
        <v>71</v>
      </c>
      <c r="B330" s="124">
        <v>70</v>
      </c>
      <c r="C330">
        <v>5</v>
      </c>
      <c r="D330">
        <v>41</v>
      </c>
      <c r="H330">
        <f t="shared" si="6"/>
        <v>0</v>
      </c>
    </row>
    <row r="331" spans="1:8" x14ac:dyDescent="0.25">
      <c r="A331" t="s">
        <v>72</v>
      </c>
      <c r="B331" s="124">
        <v>50</v>
      </c>
      <c r="C331">
        <v>2</v>
      </c>
      <c r="D331">
        <v>69</v>
      </c>
      <c r="H331">
        <f t="shared" si="6"/>
        <v>0</v>
      </c>
    </row>
    <row r="332" spans="1:8" x14ac:dyDescent="0.25">
      <c r="A332" t="s">
        <v>73</v>
      </c>
      <c r="B332" s="124">
        <v>70</v>
      </c>
      <c r="C332">
        <v>6</v>
      </c>
      <c r="D332">
        <v>69</v>
      </c>
      <c r="H332">
        <f t="shared" si="6"/>
        <v>0</v>
      </c>
    </row>
    <row r="333" spans="1:8" x14ac:dyDescent="0.25">
      <c r="A333" t="s">
        <v>74</v>
      </c>
      <c r="B333" s="124">
        <v>50</v>
      </c>
      <c r="C333">
        <v>15</v>
      </c>
      <c r="D333">
        <v>67</v>
      </c>
      <c r="H333">
        <f t="shared" si="6"/>
        <v>0</v>
      </c>
    </row>
    <row r="334" spans="1:8" x14ac:dyDescent="0.25">
      <c r="A334" t="s">
        <v>74</v>
      </c>
      <c r="B334" s="124">
        <v>70</v>
      </c>
      <c r="C334">
        <v>2</v>
      </c>
      <c r="D334">
        <v>39</v>
      </c>
      <c r="H334">
        <f t="shared" si="6"/>
        <v>1</v>
      </c>
    </row>
    <row r="335" spans="1:8" x14ac:dyDescent="0.25">
      <c r="A335" t="s">
        <v>75</v>
      </c>
      <c r="B335" s="124">
        <v>50</v>
      </c>
      <c r="C335">
        <v>6</v>
      </c>
      <c r="D335">
        <v>37</v>
      </c>
      <c r="H335">
        <f t="shared" si="6"/>
        <v>0</v>
      </c>
    </row>
    <row r="336" spans="1:8" x14ac:dyDescent="0.25">
      <c r="A336" t="s">
        <v>75</v>
      </c>
      <c r="B336" s="124">
        <v>70</v>
      </c>
      <c r="C336">
        <v>1</v>
      </c>
      <c r="D336">
        <v>62</v>
      </c>
      <c r="H336">
        <f t="shared" si="6"/>
        <v>1</v>
      </c>
    </row>
    <row r="337" spans="1:8" x14ac:dyDescent="0.25">
      <c r="A337" t="s">
        <v>76</v>
      </c>
      <c r="B337" s="124">
        <v>70</v>
      </c>
      <c r="C337">
        <v>2</v>
      </c>
      <c r="D337">
        <v>19</v>
      </c>
      <c r="H337">
        <f t="shared" si="6"/>
        <v>0</v>
      </c>
    </row>
    <row r="338" spans="1:8" x14ac:dyDescent="0.25">
      <c r="A338" t="s">
        <v>78</v>
      </c>
      <c r="B338" s="124">
        <v>70</v>
      </c>
      <c r="C338">
        <v>1</v>
      </c>
      <c r="D338">
        <v>52</v>
      </c>
      <c r="H338">
        <f t="shared" si="6"/>
        <v>0</v>
      </c>
    </row>
    <row r="339" spans="1:8" x14ac:dyDescent="0.25">
      <c r="A339" t="s">
        <v>79</v>
      </c>
      <c r="B339" s="124">
        <v>50</v>
      </c>
      <c r="C339">
        <v>4</v>
      </c>
      <c r="D339">
        <v>67</v>
      </c>
      <c r="H339">
        <f t="shared" si="6"/>
        <v>0</v>
      </c>
    </row>
    <row r="340" spans="1:8" x14ac:dyDescent="0.25">
      <c r="A340" t="s">
        <v>79</v>
      </c>
      <c r="B340" s="124">
        <v>70</v>
      </c>
      <c r="C340">
        <v>3</v>
      </c>
      <c r="D340">
        <v>67</v>
      </c>
      <c r="H340">
        <f t="shared" si="6"/>
        <v>1</v>
      </c>
    </row>
    <row r="341" spans="1:8" x14ac:dyDescent="0.25">
      <c r="A341" t="s">
        <v>80</v>
      </c>
      <c r="B341" s="124">
        <v>70</v>
      </c>
      <c r="C341">
        <v>2</v>
      </c>
      <c r="D341">
        <v>59</v>
      </c>
      <c r="H341">
        <f t="shared" si="6"/>
        <v>0</v>
      </c>
    </row>
    <row r="342" spans="1:8" x14ac:dyDescent="0.25">
      <c r="A342" t="s">
        <v>92</v>
      </c>
      <c r="B342" s="124">
        <v>50</v>
      </c>
      <c r="C342">
        <v>3</v>
      </c>
      <c r="D342">
        <v>30</v>
      </c>
      <c r="H342">
        <f t="shared" si="6"/>
        <v>0</v>
      </c>
    </row>
    <row r="343" spans="1:8" x14ac:dyDescent="0.25">
      <c r="A343" t="s">
        <v>92</v>
      </c>
      <c r="B343" s="124">
        <v>51</v>
      </c>
      <c r="C343">
        <v>1</v>
      </c>
      <c r="D343">
        <v>30</v>
      </c>
      <c r="H343">
        <f t="shared" si="6"/>
        <v>1</v>
      </c>
    </row>
    <row r="344" spans="1:8" x14ac:dyDescent="0.25">
      <c r="A344" t="s">
        <v>94</v>
      </c>
      <c r="B344" s="124">
        <v>70</v>
      </c>
      <c r="C344">
        <v>7</v>
      </c>
      <c r="D344">
        <v>30</v>
      </c>
      <c r="H344">
        <f t="shared" si="6"/>
        <v>0</v>
      </c>
    </row>
    <row r="345" spans="1:8" x14ac:dyDescent="0.25">
      <c r="A345" t="s">
        <v>1229</v>
      </c>
      <c r="B345" s="124">
        <v>50</v>
      </c>
      <c r="C345">
        <v>3</v>
      </c>
      <c r="D345">
        <v>30</v>
      </c>
      <c r="H345">
        <f t="shared" si="6"/>
        <v>0</v>
      </c>
    </row>
    <row r="346" spans="1:8" x14ac:dyDescent="0.25">
      <c r="A346" t="s">
        <v>96</v>
      </c>
      <c r="B346" s="124">
        <v>70</v>
      </c>
      <c r="C346">
        <v>13</v>
      </c>
      <c r="D346">
        <v>30</v>
      </c>
      <c r="H346">
        <f t="shared" si="6"/>
        <v>0</v>
      </c>
    </row>
    <row r="347" spans="1:8" x14ac:dyDescent="0.25">
      <c r="A347" t="s">
        <v>1232</v>
      </c>
      <c r="B347" s="124">
        <v>70</v>
      </c>
      <c r="C347">
        <v>1</v>
      </c>
      <c r="D347">
        <v>49</v>
      </c>
      <c r="H347">
        <f t="shared" si="6"/>
        <v>0</v>
      </c>
    </row>
    <row r="348" spans="1:8" x14ac:dyDescent="0.25">
      <c r="A348" t="s">
        <v>1235</v>
      </c>
      <c r="B348" s="124">
        <v>70</v>
      </c>
      <c r="C348">
        <v>12</v>
      </c>
      <c r="D348">
        <v>53</v>
      </c>
      <c r="H348">
        <f t="shared" si="6"/>
        <v>0</v>
      </c>
    </row>
    <row r="349" spans="1:8" x14ac:dyDescent="0.25">
      <c r="A349" t="s">
        <v>25</v>
      </c>
      <c r="B349" s="124">
        <v>50</v>
      </c>
      <c r="C349">
        <v>19</v>
      </c>
      <c r="D349">
        <v>69</v>
      </c>
      <c r="H349">
        <f t="shared" si="6"/>
        <v>0</v>
      </c>
    </row>
    <row r="350" spans="1:8" x14ac:dyDescent="0.25">
      <c r="A350" t="s">
        <v>25</v>
      </c>
      <c r="B350" s="124">
        <v>51</v>
      </c>
      <c r="C350">
        <v>1</v>
      </c>
      <c r="D350">
        <v>69</v>
      </c>
      <c r="H350">
        <f t="shared" si="6"/>
        <v>1</v>
      </c>
    </row>
    <row r="351" spans="1:8" x14ac:dyDescent="0.25">
      <c r="A351" t="s">
        <v>25</v>
      </c>
      <c r="B351" s="124">
        <v>70</v>
      </c>
      <c r="C351">
        <v>2</v>
      </c>
      <c r="D351">
        <v>39</v>
      </c>
      <c r="H351">
        <f t="shared" si="6"/>
        <v>1</v>
      </c>
    </row>
    <row r="352" spans="1:8" x14ac:dyDescent="0.25">
      <c r="A352" t="s">
        <v>26</v>
      </c>
      <c r="B352" s="124">
        <v>70</v>
      </c>
      <c r="C352">
        <v>2</v>
      </c>
      <c r="D352">
        <v>52</v>
      </c>
      <c r="H352">
        <f t="shared" si="6"/>
        <v>0</v>
      </c>
    </row>
    <row r="353" spans="1:8" x14ac:dyDescent="0.25">
      <c r="A353" t="s">
        <v>98</v>
      </c>
      <c r="B353" s="124">
        <v>70</v>
      </c>
      <c r="C353">
        <v>4</v>
      </c>
      <c r="D353">
        <v>35</v>
      </c>
      <c r="H353">
        <f t="shared" si="6"/>
        <v>0</v>
      </c>
    </row>
    <row r="354" spans="1:8" x14ac:dyDescent="0.25">
      <c r="A354" t="s">
        <v>99</v>
      </c>
      <c r="B354" s="124">
        <v>51</v>
      </c>
      <c r="C354">
        <v>6</v>
      </c>
      <c r="D354">
        <v>39</v>
      </c>
      <c r="H354">
        <f t="shared" si="6"/>
        <v>0</v>
      </c>
    </row>
    <row r="355" spans="1:8" x14ac:dyDescent="0.25">
      <c r="A355" t="s">
        <v>100</v>
      </c>
      <c r="B355" s="124">
        <v>70</v>
      </c>
      <c r="C355">
        <v>2</v>
      </c>
      <c r="D355">
        <v>39</v>
      </c>
      <c r="H355">
        <f t="shared" si="6"/>
        <v>0</v>
      </c>
    </row>
    <row r="356" spans="1:8" x14ac:dyDescent="0.25">
      <c r="A356" t="s">
        <v>102</v>
      </c>
      <c r="B356" s="124">
        <v>70</v>
      </c>
      <c r="C356">
        <v>4</v>
      </c>
      <c r="D356">
        <v>36</v>
      </c>
      <c r="H356">
        <f t="shared" si="6"/>
        <v>0</v>
      </c>
    </row>
    <row r="357" spans="1:8" x14ac:dyDescent="0.25">
      <c r="A357" t="s">
        <v>103</v>
      </c>
      <c r="B357" s="124">
        <v>50</v>
      </c>
      <c r="C357">
        <v>3</v>
      </c>
      <c r="D357">
        <v>58</v>
      </c>
      <c r="H357">
        <f t="shared" si="6"/>
        <v>0</v>
      </c>
    </row>
    <row r="358" spans="1:8" x14ac:dyDescent="0.25">
      <c r="A358" t="s">
        <v>103</v>
      </c>
      <c r="B358" s="124">
        <v>51</v>
      </c>
      <c r="C358">
        <v>38</v>
      </c>
      <c r="D358">
        <v>58</v>
      </c>
      <c r="H358">
        <f t="shared" si="6"/>
        <v>1</v>
      </c>
    </row>
    <row r="359" spans="1:8" x14ac:dyDescent="0.25">
      <c r="A359" t="s">
        <v>103</v>
      </c>
      <c r="B359" s="124">
        <v>52</v>
      </c>
      <c r="C359">
        <v>33</v>
      </c>
      <c r="D359">
        <v>58</v>
      </c>
      <c r="H359">
        <f t="shared" si="6"/>
        <v>1</v>
      </c>
    </row>
    <row r="360" spans="1:8" x14ac:dyDescent="0.25">
      <c r="A360" t="s">
        <v>104</v>
      </c>
      <c r="B360" s="124">
        <v>70</v>
      </c>
      <c r="C360">
        <v>5</v>
      </c>
      <c r="D360">
        <v>39</v>
      </c>
      <c r="H360">
        <f t="shared" si="6"/>
        <v>0</v>
      </c>
    </row>
    <row r="361" spans="1:8" x14ac:dyDescent="0.25">
      <c r="A361" t="s">
        <v>105</v>
      </c>
      <c r="B361" s="124">
        <v>50</v>
      </c>
      <c r="C361">
        <v>1</v>
      </c>
      <c r="D361">
        <v>50</v>
      </c>
      <c r="H361">
        <f t="shared" si="6"/>
        <v>0</v>
      </c>
    </row>
    <row r="362" spans="1:8" x14ac:dyDescent="0.25">
      <c r="A362" t="s">
        <v>105</v>
      </c>
      <c r="B362" s="124">
        <v>70</v>
      </c>
      <c r="C362">
        <v>2</v>
      </c>
      <c r="D362">
        <v>53</v>
      </c>
      <c r="H362">
        <f t="shared" si="6"/>
        <v>1</v>
      </c>
    </row>
    <row r="363" spans="1:8" x14ac:dyDescent="0.25">
      <c r="A363" t="s">
        <v>107</v>
      </c>
      <c r="B363" s="124">
        <v>50</v>
      </c>
      <c r="C363">
        <v>1</v>
      </c>
      <c r="D363">
        <v>58</v>
      </c>
      <c r="H363">
        <f t="shared" si="6"/>
        <v>0</v>
      </c>
    </row>
    <row r="364" spans="1:8" x14ac:dyDescent="0.25">
      <c r="A364" t="s">
        <v>108</v>
      </c>
      <c r="B364" s="124">
        <v>70</v>
      </c>
      <c r="C364">
        <v>1</v>
      </c>
      <c r="D364">
        <v>25</v>
      </c>
      <c r="H364">
        <f t="shared" si="6"/>
        <v>0</v>
      </c>
    </row>
    <row r="365" spans="1:8" x14ac:dyDescent="0.25">
      <c r="A365" t="s">
        <v>109</v>
      </c>
      <c r="B365" s="124">
        <v>70</v>
      </c>
      <c r="C365">
        <v>3</v>
      </c>
      <c r="D365">
        <v>35</v>
      </c>
      <c r="H365">
        <f t="shared" si="6"/>
        <v>0</v>
      </c>
    </row>
    <row r="366" spans="1:8" x14ac:dyDescent="0.25">
      <c r="A366" t="s">
        <v>110</v>
      </c>
      <c r="B366" s="124">
        <v>50</v>
      </c>
      <c r="C366">
        <v>2</v>
      </c>
      <c r="D366">
        <v>39</v>
      </c>
      <c r="H366">
        <f t="shared" si="6"/>
        <v>0</v>
      </c>
    </row>
    <row r="367" spans="1:8" x14ac:dyDescent="0.25">
      <c r="A367" t="s">
        <v>111</v>
      </c>
      <c r="B367" s="124">
        <v>50</v>
      </c>
      <c r="C367">
        <v>1</v>
      </c>
      <c r="D367">
        <v>50</v>
      </c>
      <c r="H367">
        <f t="shared" si="6"/>
        <v>0</v>
      </c>
    </row>
    <row r="368" spans="1:8" x14ac:dyDescent="0.25">
      <c r="A368" t="s">
        <v>111</v>
      </c>
      <c r="B368" s="124">
        <v>70</v>
      </c>
      <c r="C368">
        <v>1</v>
      </c>
      <c r="D368">
        <v>50</v>
      </c>
      <c r="H368">
        <f t="shared" si="6"/>
        <v>1</v>
      </c>
    </row>
    <row r="369" spans="1:8" x14ac:dyDescent="0.25">
      <c r="A369" t="s">
        <v>112</v>
      </c>
      <c r="B369" s="124">
        <v>70</v>
      </c>
      <c r="C369">
        <v>5</v>
      </c>
      <c r="D369">
        <v>30</v>
      </c>
      <c r="H369">
        <f t="shared" si="6"/>
        <v>0</v>
      </c>
    </row>
    <row r="370" spans="1:8" x14ac:dyDescent="0.25">
      <c r="A370" t="s">
        <v>113</v>
      </c>
      <c r="B370" s="124">
        <v>50</v>
      </c>
      <c r="C370">
        <v>49</v>
      </c>
      <c r="D370">
        <v>70</v>
      </c>
      <c r="H370">
        <f t="shared" si="6"/>
        <v>0</v>
      </c>
    </row>
    <row r="371" spans="1:8" x14ac:dyDescent="0.25">
      <c r="A371" t="s">
        <v>113</v>
      </c>
      <c r="B371" s="124">
        <v>51</v>
      </c>
      <c r="C371">
        <v>3</v>
      </c>
      <c r="D371">
        <v>39</v>
      </c>
      <c r="H371">
        <f t="shared" si="6"/>
        <v>1</v>
      </c>
    </row>
    <row r="372" spans="1:8" x14ac:dyDescent="0.25">
      <c r="A372" t="s">
        <v>113</v>
      </c>
      <c r="B372" s="124">
        <v>71</v>
      </c>
      <c r="C372">
        <v>1</v>
      </c>
      <c r="D372">
        <v>39</v>
      </c>
      <c r="H372">
        <f t="shared" si="6"/>
        <v>1</v>
      </c>
    </row>
    <row r="373" spans="1:8" x14ac:dyDescent="0.25">
      <c r="A373" t="s">
        <v>114</v>
      </c>
      <c r="B373" s="124">
        <v>70</v>
      </c>
      <c r="C373">
        <v>2</v>
      </c>
      <c r="D373">
        <v>35</v>
      </c>
      <c r="H373">
        <f t="shared" si="6"/>
        <v>0</v>
      </c>
    </row>
    <row r="374" spans="1:8" x14ac:dyDescent="0.25">
      <c r="A374" t="s">
        <v>0</v>
      </c>
      <c r="B374" s="124">
        <v>50</v>
      </c>
      <c r="C374">
        <v>1</v>
      </c>
      <c r="D374">
        <v>59</v>
      </c>
      <c r="H374">
        <f t="shared" si="6"/>
        <v>0</v>
      </c>
    </row>
    <row r="375" spans="1:8" x14ac:dyDescent="0.25">
      <c r="A375" t="s">
        <v>0</v>
      </c>
      <c r="B375" s="124">
        <v>70</v>
      </c>
      <c r="C375">
        <v>1</v>
      </c>
      <c r="D375">
        <v>59</v>
      </c>
      <c r="H375">
        <f t="shared" si="6"/>
        <v>1</v>
      </c>
    </row>
    <row r="376" spans="1:8" x14ac:dyDescent="0.25">
      <c r="A376" t="s">
        <v>3</v>
      </c>
      <c r="B376" s="124">
        <v>70</v>
      </c>
      <c r="C376">
        <v>6</v>
      </c>
      <c r="D376">
        <v>69</v>
      </c>
      <c r="H376">
        <f t="shared" si="6"/>
        <v>0</v>
      </c>
    </row>
    <row r="377" spans="1:8" x14ac:dyDescent="0.25">
      <c r="A377" t="s">
        <v>5</v>
      </c>
      <c r="B377" s="124">
        <v>50</v>
      </c>
      <c r="C377">
        <v>19</v>
      </c>
      <c r="D377">
        <v>60</v>
      </c>
      <c r="H377">
        <f t="shared" si="6"/>
        <v>0</v>
      </c>
    </row>
    <row r="378" spans="1:8" x14ac:dyDescent="0.25">
      <c r="A378" t="s">
        <v>5</v>
      </c>
      <c r="B378" s="124">
        <v>70</v>
      </c>
      <c r="C378">
        <v>9</v>
      </c>
      <c r="D378">
        <v>68</v>
      </c>
      <c r="H378">
        <f t="shared" si="6"/>
        <v>1</v>
      </c>
    </row>
    <row r="379" spans="1:8" x14ac:dyDescent="0.25">
      <c r="A379" t="s">
        <v>6</v>
      </c>
      <c r="B379" s="124">
        <v>70</v>
      </c>
      <c r="C379">
        <v>10</v>
      </c>
      <c r="D379">
        <v>69</v>
      </c>
      <c r="H379">
        <f t="shared" si="6"/>
        <v>0</v>
      </c>
    </row>
    <row r="380" spans="1:8" x14ac:dyDescent="0.25">
      <c r="A380" t="s">
        <v>7</v>
      </c>
      <c r="B380" s="124">
        <v>70</v>
      </c>
      <c r="C380">
        <v>1</v>
      </c>
      <c r="D380">
        <v>35</v>
      </c>
      <c r="H380">
        <f t="shared" si="6"/>
        <v>0</v>
      </c>
    </row>
    <row r="381" spans="1:8" x14ac:dyDescent="0.25">
      <c r="A381" t="s">
        <v>8</v>
      </c>
      <c r="B381" s="124">
        <v>70</v>
      </c>
      <c r="C381">
        <v>12</v>
      </c>
      <c r="D381">
        <v>69</v>
      </c>
      <c r="H381">
        <f t="shared" si="6"/>
        <v>0</v>
      </c>
    </row>
    <row r="382" spans="1:8" x14ac:dyDescent="0.25">
      <c r="A382" t="s">
        <v>9</v>
      </c>
      <c r="B382" s="124">
        <v>70</v>
      </c>
      <c r="C382">
        <v>6</v>
      </c>
      <c r="D382">
        <v>69</v>
      </c>
      <c r="H382">
        <f t="shared" si="6"/>
        <v>0</v>
      </c>
    </row>
    <row r="383" spans="1:8" x14ac:dyDescent="0.25">
      <c r="A383" t="s">
        <v>13</v>
      </c>
      <c r="B383" s="124">
        <v>70</v>
      </c>
      <c r="C383">
        <v>13</v>
      </c>
      <c r="D383">
        <v>50</v>
      </c>
      <c r="H383">
        <f t="shared" si="6"/>
        <v>0</v>
      </c>
    </row>
    <row r="384" spans="1:8" x14ac:dyDescent="0.25">
      <c r="A384" t="s">
        <v>15</v>
      </c>
      <c r="B384" s="124">
        <v>50</v>
      </c>
      <c r="C384">
        <v>2</v>
      </c>
      <c r="D384">
        <v>40</v>
      </c>
      <c r="H384">
        <f t="shared" si="6"/>
        <v>0</v>
      </c>
    </row>
    <row r="385" spans="1:8" x14ac:dyDescent="0.25">
      <c r="A385" t="s">
        <v>15</v>
      </c>
      <c r="B385" s="124">
        <v>70</v>
      </c>
      <c r="C385">
        <v>2</v>
      </c>
      <c r="D385">
        <v>35</v>
      </c>
      <c r="H385">
        <f t="shared" si="6"/>
        <v>1</v>
      </c>
    </row>
    <row r="386" spans="1:8" x14ac:dyDescent="0.25">
      <c r="A386" t="s">
        <v>16</v>
      </c>
      <c r="B386" s="124">
        <v>50</v>
      </c>
      <c r="C386">
        <v>46</v>
      </c>
      <c r="D386">
        <v>65</v>
      </c>
      <c r="H386">
        <f t="shared" si="6"/>
        <v>0</v>
      </c>
    </row>
    <row r="387" spans="1:8" x14ac:dyDescent="0.25">
      <c r="A387" t="s">
        <v>18</v>
      </c>
      <c r="B387" s="124">
        <v>70</v>
      </c>
      <c r="C387">
        <v>5</v>
      </c>
      <c r="D387">
        <v>64</v>
      </c>
      <c r="H387">
        <f t="shared" si="6"/>
        <v>0</v>
      </c>
    </row>
    <row r="388" spans="1:8" x14ac:dyDescent="0.25">
      <c r="A388" t="s">
        <v>19</v>
      </c>
      <c r="B388" s="124">
        <v>50</v>
      </c>
      <c r="C388">
        <v>1</v>
      </c>
      <c r="D388">
        <v>69</v>
      </c>
      <c r="H388">
        <f t="shared" si="6"/>
        <v>0</v>
      </c>
    </row>
    <row r="389" spans="1:8" x14ac:dyDescent="0.25">
      <c r="A389" t="s">
        <v>19</v>
      </c>
      <c r="B389" s="124">
        <v>70</v>
      </c>
      <c r="C389">
        <v>29</v>
      </c>
      <c r="D389">
        <v>120</v>
      </c>
      <c r="H389">
        <f t="shared" ref="H389:H400" si="7">IF(A389=A388,1,0)</f>
        <v>1</v>
      </c>
    </row>
    <row r="390" spans="1:8" x14ac:dyDescent="0.25">
      <c r="A390" t="s">
        <v>20</v>
      </c>
      <c r="B390" s="124">
        <v>70</v>
      </c>
      <c r="C390">
        <v>2</v>
      </c>
      <c r="D390">
        <v>50</v>
      </c>
      <c r="H390">
        <f t="shared" si="7"/>
        <v>0</v>
      </c>
    </row>
    <row r="391" spans="1:8" x14ac:dyDescent="0.25">
      <c r="A391" t="s">
        <v>21</v>
      </c>
      <c r="B391" s="124">
        <v>70</v>
      </c>
      <c r="C391">
        <v>4</v>
      </c>
      <c r="D391">
        <v>54</v>
      </c>
      <c r="H391">
        <f t="shared" si="7"/>
        <v>0</v>
      </c>
    </row>
    <row r="392" spans="1:8" x14ac:dyDescent="0.25">
      <c r="A392" t="s">
        <v>22</v>
      </c>
      <c r="B392" s="124">
        <v>70</v>
      </c>
      <c r="C392">
        <v>2</v>
      </c>
      <c r="D392">
        <v>39</v>
      </c>
      <c r="H392">
        <f t="shared" si="7"/>
        <v>0</v>
      </c>
    </row>
    <row r="393" spans="1:8" x14ac:dyDescent="0.25">
      <c r="A393" t="s">
        <v>23</v>
      </c>
      <c r="B393" s="124">
        <v>70</v>
      </c>
      <c r="C393">
        <v>3</v>
      </c>
      <c r="D393">
        <v>69</v>
      </c>
      <c r="H393">
        <f t="shared" si="7"/>
        <v>0</v>
      </c>
    </row>
    <row r="394" spans="1:8" x14ac:dyDescent="0.25">
      <c r="A394" t="s">
        <v>24</v>
      </c>
      <c r="B394" s="124">
        <v>70</v>
      </c>
      <c r="C394">
        <v>1</v>
      </c>
      <c r="D394">
        <v>40</v>
      </c>
      <c r="H394">
        <f t="shared" si="7"/>
        <v>0</v>
      </c>
    </row>
    <row r="395" spans="1:8" x14ac:dyDescent="0.25">
      <c r="A395" t="s">
        <v>1285</v>
      </c>
      <c r="B395" s="124" t="s">
        <v>1238</v>
      </c>
      <c r="C395">
        <v>10</v>
      </c>
      <c r="D395">
        <v>40</v>
      </c>
      <c r="H395">
        <f t="shared" si="7"/>
        <v>0</v>
      </c>
    </row>
    <row r="396" spans="1:8" x14ac:dyDescent="0.25">
      <c r="A396" t="s">
        <v>1287</v>
      </c>
      <c r="B396" s="124" t="s">
        <v>1238</v>
      </c>
      <c r="C396">
        <v>24</v>
      </c>
      <c r="D396">
        <v>40</v>
      </c>
      <c r="H396">
        <f t="shared" si="7"/>
        <v>0</v>
      </c>
    </row>
    <row r="397" spans="1:8" x14ac:dyDescent="0.25">
      <c r="A397" t="s">
        <v>1289</v>
      </c>
      <c r="B397" s="124" t="s">
        <v>1238</v>
      </c>
      <c r="C397">
        <v>43</v>
      </c>
      <c r="D397">
        <v>40</v>
      </c>
      <c r="H397">
        <f t="shared" si="7"/>
        <v>0</v>
      </c>
    </row>
    <row r="398" spans="1:8" x14ac:dyDescent="0.25">
      <c r="A398" t="s">
        <v>1291</v>
      </c>
      <c r="B398" s="124" t="s">
        <v>1238</v>
      </c>
      <c r="C398">
        <v>1</v>
      </c>
      <c r="D398">
        <v>40</v>
      </c>
      <c r="H398">
        <f t="shared" si="7"/>
        <v>0</v>
      </c>
    </row>
    <row r="399" spans="1:8" x14ac:dyDescent="0.25">
      <c r="A399" t="s">
        <v>27</v>
      </c>
      <c r="B399" s="124">
        <v>70</v>
      </c>
      <c r="C399">
        <v>1</v>
      </c>
      <c r="D399">
        <v>29</v>
      </c>
      <c r="H399">
        <f t="shared" si="7"/>
        <v>0</v>
      </c>
    </row>
    <row r="400" spans="1:8" x14ac:dyDescent="0.25">
      <c r="A400" t="s">
        <v>28</v>
      </c>
      <c r="B400" s="124">
        <v>70</v>
      </c>
      <c r="C400">
        <v>1</v>
      </c>
      <c r="D400">
        <v>29</v>
      </c>
      <c r="H400">
        <f t="shared" si="7"/>
        <v>0</v>
      </c>
    </row>
    <row r="401" spans="4:4" x14ac:dyDescent="0.25">
      <c r="D401">
        <f>MEDIAN(D4:D400)</f>
        <v>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7"/>
  <sheetViews>
    <sheetView topLeftCell="A267" zoomScale="115" zoomScaleNormal="115" workbookViewId="0">
      <selection activeCell="A277" sqref="A1:A65536"/>
    </sheetView>
  </sheetViews>
  <sheetFormatPr defaultRowHeight="15" x14ac:dyDescent="0.25"/>
  <cols>
    <col min="1" max="1" width="21.140625" bestFit="1" customWidth="1"/>
  </cols>
  <sheetData>
    <row r="1" spans="1:5" x14ac:dyDescent="0.25">
      <c r="A1" s="124" t="s">
        <v>1358</v>
      </c>
      <c r="B1" s="124"/>
      <c r="D1">
        <v>4</v>
      </c>
      <c r="E1" t="s">
        <v>1001</v>
      </c>
    </row>
    <row r="2" spans="1:5" x14ac:dyDescent="0.25">
      <c r="A2" s="124" t="s">
        <v>1359</v>
      </c>
      <c r="B2" s="124"/>
      <c r="D2">
        <v>53</v>
      </c>
      <c r="E2" t="s">
        <v>1169</v>
      </c>
    </row>
    <row r="3" spans="1:5" x14ac:dyDescent="0.25">
      <c r="A3" s="124" t="s">
        <v>1361</v>
      </c>
      <c r="B3" s="124"/>
      <c r="D3">
        <v>67</v>
      </c>
      <c r="E3" t="s">
        <v>1169</v>
      </c>
    </row>
    <row r="4" spans="1:5" x14ac:dyDescent="0.25">
      <c r="A4" s="124" t="s">
        <v>1360</v>
      </c>
      <c r="B4" s="124"/>
      <c r="D4">
        <v>67</v>
      </c>
      <c r="E4" t="s">
        <v>1169</v>
      </c>
    </row>
    <row r="5" spans="1:5" x14ac:dyDescent="0.25">
      <c r="A5" s="124" t="s">
        <v>35</v>
      </c>
      <c r="B5" s="124"/>
      <c r="D5">
        <v>53</v>
      </c>
      <c r="E5" t="s">
        <v>1169</v>
      </c>
    </row>
    <row r="6" spans="1:5" x14ac:dyDescent="0.25">
      <c r="A6" s="124" t="s">
        <v>1492</v>
      </c>
      <c r="B6" s="124"/>
      <c r="D6">
        <v>53</v>
      </c>
      <c r="E6" t="s">
        <v>1169</v>
      </c>
    </row>
    <row r="7" spans="1:5" x14ac:dyDescent="0.25">
      <c r="A7" s="124" t="s">
        <v>1493</v>
      </c>
      <c r="B7" s="124"/>
      <c r="D7">
        <v>15</v>
      </c>
      <c r="E7" t="s">
        <v>1170</v>
      </c>
    </row>
    <row r="8" spans="1:5" x14ac:dyDescent="0.25">
      <c r="A8" s="124" t="s">
        <v>1494</v>
      </c>
      <c r="B8" s="124"/>
      <c r="D8">
        <v>24</v>
      </c>
      <c r="E8" t="s">
        <v>1171</v>
      </c>
    </row>
    <row r="9" spans="1:5" x14ac:dyDescent="0.25">
      <c r="A9" s="124" t="s">
        <v>1495</v>
      </c>
      <c r="B9" s="124"/>
      <c r="D9">
        <v>64</v>
      </c>
      <c r="E9" t="s">
        <v>1172</v>
      </c>
    </row>
    <row r="10" spans="1:5" x14ac:dyDescent="0.25">
      <c r="A10" s="124" t="s">
        <v>1363</v>
      </c>
      <c r="B10" s="124"/>
      <c r="D10">
        <v>50</v>
      </c>
      <c r="E10" t="s">
        <v>1173</v>
      </c>
    </row>
    <row r="11" spans="1:5" x14ac:dyDescent="0.25">
      <c r="A11" s="124" t="s">
        <v>1362</v>
      </c>
      <c r="B11" s="124"/>
      <c r="D11">
        <v>50</v>
      </c>
      <c r="E11" t="s">
        <v>1173</v>
      </c>
    </row>
    <row r="12" spans="1:5" x14ac:dyDescent="0.25">
      <c r="A12" s="124" t="s">
        <v>1496</v>
      </c>
      <c r="B12" s="124"/>
      <c r="D12">
        <v>53</v>
      </c>
      <c r="E12" t="s">
        <v>1173</v>
      </c>
    </row>
    <row r="13" spans="1:5" x14ac:dyDescent="0.25">
      <c r="A13" s="124" t="s">
        <v>1364</v>
      </c>
      <c r="B13" s="124"/>
      <c r="D13">
        <v>50</v>
      </c>
      <c r="E13" t="s">
        <v>1173</v>
      </c>
    </row>
    <row r="14" spans="1:5" x14ac:dyDescent="0.25">
      <c r="A14" s="124" t="s">
        <v>1497</v>
      </c>
      <c r="B14" s="124"/>
      <c r="D14">
        <v>39</v>
      </c>
      <c r="E14" t="s">
        <v>827</v>
      </c>
    </row>
    <row r="15" spans="1:5" x14ac:dyDescent="0.25">
      <c r="A15" s="124" t="s">
        <v>1365</v>
      </c>
      <c r="B15" s="124"/>
      <c r="D15">
        <v>3</v>
      </c>
      <c r="E15" t="s">
        <v>1175</v>
      </c>
    </row>
    <row r="16" spans="1:5" x14ac:dyDescent="0.25">
      <c r="A16" s="124" t="s">
        <v>1366</v>
      </c>
      <c r="B16" s="124"/>
      <c r="D16">
        <v>5</v>
      </c>
      <c r="E16" t="s">
        <v>1002</v>
      </c>
    </row>
    <row r="17" spans="1:5" x14ac:dyDescent="0.25">
      <c r="A17" s="124" t="s">
        <v>1367</v>
      </c>
      <c r="B17" s="124"/>
      <c r="D17">
        <v>4</v>
      </c>
      <c r="E17" t="s">
        <v>1033</v>
      </c>
    </row>
    <row r="18" spans="1:5" x14ac:dyDescent="0.25">
      <c r="A18" s="124" t="s">
        <v>1548</v>
      </c>
      <c r="B18" s="124"/>
      <c r="D18">
        <v>49</v>
      </c>
      <c r="E18" t="s">
        <v>764</v>
      </c>
    </row>
    <row r="19" spans="1:5" x14ac:dyDescent="0.25">
      <c r="A19" s="124" t="s">
        <v>1549</v>
      </c>
      <c r="B19" s="124"/>
      <c r="D19">
        <v>64</v>
      </c>
      <c r="E19" t="s">
        <v>1234</v>
      </c>
    </row>
    <row r="20" spans="1:5" x14ac:dyDescent="0.25">
      <c r="A20" s="124" t="s">
        <v>1550</v>
      </c>
      <c r="B20" s="124"/>
      <c r="D20">
        <v>53</v>
      </c>
      <c r="E20" t="s">
        <v>1236</v>
      </c>
    </row>
    <row r="21" spans="1:5" x14ac:dyDescent="0.25">
      <c r="A21" s="124" t="s">
        <v>1416</v>
      </c>
      <c r="B21" s="124"/>
      <c r="D21">
        <v>0</v>
      </c>
      <c r="E21" t="s">
        <v>1239</v>
      </c>
    </row>
    <row r="22" spans="1:5" x14ac:dyDescent="0.25">
      <c r="A22" s="124" t="s">
        <v>1472</v>
      </c>
      <c r="B22" s="124"/>
      <c r="D22">
        <v>69</v>
      </c>
      <c r="E22" t="s">
        <v>1028</v>
      </c>
    </row>
    <row r="23" spans="1:5" x14ac:dyDescent="0.25">
      <c r="A23" s="124" t="s">
        <v>1598</v>
      </c>
      <c r="B23" s="124"/>
      <c r="D23">
        <v>69</v>
      </c>
      <c r="E23" t="s">
        <v>1028</v>
      </c>
    </row>
    <row r="24" spans="1:5" x14ac:dyDescent="0.25">
      <c r="A24" s="124" t="s">
        <v>1303</v>
      </c>
      <c r="B24" s="124"/>
      <c r="D24">
        <v>69</v>
      </c>
      <c r="E24" t="s">
        <v>1137</v>
      </c>
    </row>
    <row r="25" spans="1:5" x14ac:dyDescent="0.25">
      <c r="A25" s="124" t="s">
        <v>1304</v>
      </c>
      <c r="B25" s="124"/>
      <c r="D25">
        <v>69</v>
      </c>
      <c r="E25" t="s">
        <v>1137</v>
      </c>
    </row>
    <row r="26" spans="1:5" x14ac:dyDescent="0.25">
      <c r="A26" s="124" t="s">
        <v>1305</v>
      </c>
      <c r="B26" s="124"/>
      <c r="D26">
        <v>69</v>
      </c>
      <c r="E26" t="s">
        <v>1137</v>
      </c>
    </row>
    <row r="27" spans="1:5" x14ac:dyDescent="0.25">
      <c r="A27" s="124" t="s">
        <v>1306</v>
      </c>
      <c r="B27" s="124"/>
      <c r="D27">
        <v>59</v>
      </c>
      <c r="E27" t="s">
        <v>1137</v>
      </c>
    </row>
    <row r="28" spans="1:5" x14ac:dyDescent="0.25">
      <c r="A28" s="124" t="s">
        <v>1307</v>
      </c>
      <c r="B28" s="124"/>
      <c r="D28">
        <v>59</v>
      </c>
      <c r="E28" t="s">
        <v>1137</v>
      </c>
    </row>
    <row r="29" spans="1:5" x14ac:dyDescent="0.25">
      <c r="A29" s="124" t="s">
        <v>1308</v>
      </c>
      <c r="B29" s="124"/>
      <c r="D29">
        <v>69</v>
      </c>
      <c r="E29" t="s">
        <v>1137</v>
      </c>
    </row>
    <row r="30" spans="1:5" x14ac:dyDescent="0.25">
      <c r="A30" s="124" t="s">
        <v>1473</v>
      </c>
      <c r="B30" s="124"/>
      <c r="D30">
        <v>67</v>
      </c>
      <c r="E30" t="s">
        <v>1137</v>
      </c>
    </row>
    <row r="31" spans="1:5" x14ac:dyDescent="0.25">
      <c r="A31" s="124" t="s">
        <v>1474</v>
      </c>
      <c r="B31" s="124"/>
      <c r="D31">
        <v>69</v>
      </c>
      <c r="E31" t="s">
        <v>1137</v>
      </c>
    </row>
    <row r="32" spans="1:5" x14ac:dyDescent="0.25">
      <c r="A32" s="124" t="s">
        <v>1475</v>
      </c>
      <c r="B32" s="124"/>
      <c r="D32">
        <v>69</v>
      </c>
      <c r="E32" t="s">
        <v>1137</v>
      </c>
    </row>
    <row r="33" spans="1:5" x14ac:dyDescent="0.25">
      <c r="A33" s="124" t="s">
        <v>1309</v>
      </c>
      <c r="B33" s="124"/>
      <c r="D33">
        <v>69</v>
      </c>
      <c r="E33" t="s">
        <v>1139</v>
      </c>
    </row>
    <row r="34" spans="1:5" x14ac:dyDescent="0.25">
      <c r="A34" s="124" t="s">
        <v>1311</v>
      </c>
      <c r="B34" s="124"/>
      <c r="D34">
        <v>69</v>
      </c>
      <c r="E34" t="s">
        <v>1139</v>
      </c>
    </row>
    <row r="35" spans="1:5" x14ac:dyDescent="0.25">
      <c r="A35" s="124" t="s">
        <v>1476</v>
      </c>
      <c r="B35" s="124"/>
      <c r="D35">
        <v>68</v>
      </c>
      <c r="E35" t="s">
        <v>1139</v>
      </c>
    </row>
    <row r="36" spans="1:5" x14ac:dyDescent="0.25">
      <c r="A36" s="124" t="s">
        <v>1477</v>
      </c>
      <c r="B36" s="124"/>
      <c r="D36">
        <v>68</v>
      </c>
      <c r="E36" t="s">
        <v>1139</v>
      </c>
    </row>
    <row r="37" spans="1:5" x14ac:dyDescent="0.25">
      <c r="A37" s="124" t="s">
        <v>1310</v>
      </c>
      <c r="B37" s="124"/>
      <c r="D37">
        <v>69</v>
      </c>
      <c r="E37" t="s">
        <v>1139</v>
      </c>
    </row>
    <row r="38" spans="1:5" x14ac:dyDescent="0.25">
      <c r="A38" s="124" t="s">
        <v>1312</v>
      </c>
      <c r="B38" s="124"/>
      <c r="D38">
        <v>69</v>
      </c>
      <c r="E38" t="s">
        <v>1142</v>
      </c>
    </row>
    <row r="39" spans="1:5" x14ac:dyDescent="0.25">
      <c r="A39" s="124" t="s">
        <v>1478</v>
      </c>
      <c r="B39" s="124"/>
      <c r="D39">
        <v>69</v>
      </c>
      <c r="E39" t="s">
        <v>1142</v>
      </c>
    </row>
    <row r="40" spans="1:5" x14ac:dyDescent="0.25">
      <c r="A40" s="124" t="s">
        <v>1479</v>
      </c>
      <c r="B40" s="124"/>
      <c r="D40">
        <v>69</v>
      </c>
      <c r="E40" t="s">
        <v>1142</v>
      </c>
    </row>
    <row r="41" spans="1:5" x14ac:dyDescent="0.25">
      <c r="A41" s="124" t="s">
        <v>1313</v>
      </c>
      <c r="B41" s="124"/>
      <c r="D41">
        <v>67</v>
      </c>
      <c r="E41" t="s">
        <v>1144</v>
      </c>
    </row>
    <row r="42" spans="1:5" x14ac:dyDescent="0.25">
      <c r="A42" s="124" t="s">
        <v>1480</v>
      </c>
      <c r="B42" s="124"/>
      <c r="D42">
        <v>69</v>
      </c>
      <c r="E42" t="s">
        <v>1144</v>
      </c>
    </row>
    <row r="43" spans="1:5" x14ac:dyDescent="0.25">
      <c r="A43" s="124" t="s">
        <v>1481</v>
      </c>
      <c r="B43" s="124"/>
      <c r="D43">
        <v>69</v>
      </c>
      <c r="E43" t="s">
        <v>1144</v>
      </c>
    </row>
    <row r="44" spans="1:5" x14ac:dyDescent="0.25">
      <c r="A44" s="124" t="s">
        <v>1482</v>
      </c>
      <c r="B44" s="124"/>
      <c r="D44">
        <v>69</v>
      </c>
      <c r="E44" t="s">
        <v>1144</v>
      </c>
    </row>
    <row r="45" spans="1:5" x14ac:dyDescent="0.25">
      <c r="A45" s="124" t="s">
        <v>1314</v>
      </c>
      <c r="B45" s="124"/>
      <c r="D45">
        <v>61</v>
      </c>
      <c r="E45" t="s">
        <v>1144</v>
      </c>
    </row>
    <row r="46" spans="1:5" x14ac:dyDescent="0.25">
      <c r="A46" s="124" t="s">
        <v>1315</v>
      </c>
      <c r="B46" s="124"/>
      <c r="D46">
        <v>60</v>
      </c>
      <c r="E46" t="s">
        <v>1147</v>
      </c>
    </row>
    <row r="47" spans="1:5" x14ac:dyDescent="0.25">
      <c r="A47" s="124" t="s">
        <v>1316</v>
      </c>
      <c r="B47" s="124"/>
      <c r="D47">
        <v>68</v>
      </c>
      <c r="E47" t="s">
        <v>1147</v>
      </c>
    </row>
    <row r="48" spans="1:5" x14ac:dyDescent="0.25">
      <c r="A48" s="124" t="s">
        <v>1317</v>
      </c>
      <c r="B48" s="124"/>
      <c r="D48">
        <v>68</v>
      </c>
      <c r="E48" t="s">
        <v>1147</v>
      </c>
    </row>
    <row r="49" spans="1:5" x14ac:dyDescent="0.25">
      <c r="A49" s="124" t="s">
        <v>1318</v>
      </c>
      <c r="B49" s="124"/>
      <c r="D49">
        <v>68</v>
      </c>
      <c r="E49" t="s">
        <v>1147</v>
      </c>
    </row>
    <row r="50" spans="1:5" x14ac:dyDescent="0.25">
      <c r="A50" s="124" t="s">
        <v>1319</v>
      </c>
      <c r="B50" s="124"/>
      <c r="D50">
        <v>68</v>
      </c>
      <c r="E50" t="s">
        <v>1147</v>
      </c>
    </row>
    <row r="51" spans="1:5" x14ac:dyDescent="0.25">
      <c r="A51" s="124" t="s">
        <v>1320</v>
      </c>
      <c r="B51" s="124"/>
      <c r="D51">
        <v>68</v>
      </c>
      <c r="E51" t="s">
        <v>1147</v>
      </c>
    </row>
    <row r="52" spans="1:5" x14ac:dyDescent="0.25">
      <c r="A52" s="124" t="s">
        <v>1321</v>
      </c>
      <c r="B52" s="124"/>
      <c r="D52">
        <v>64</v>
      </c>
      <c r="E52" t="s">
        <v>1147</v>
      </c>
    </row>
    <row r="53" spans="1:5" x14ac:dyDescent="0.25">
      <c r="A53" s="124" t="s">
        <v>1322</v>
      </c>
      <c r="B53" s="124"/>
      <c r="D53">
        <v>68</v>
      </c>
      <c r="E53" t="s">
        <v>1147</v>
      </c>
    </row>
    <row r="54" spans="1:5" x14ac:dyDescent="0.25">
      <c r="A54" s="124" t="s">
        <v>1323</v>
      </c>
      <c r="B54" s="124"/>
      <c r="D54">
        <v>60</v>
      </c>
      <c r="E54" t="s">
        <v>1156</v>
      </c>
    </row>
    <row r="55" spans="1:5" x14ac:dyDescent="0.25">
      <c r="A55" s="124" t="s">
        <v>1324</v>
      </c>
      <c r="B55" s="124"/>
      <c r="D55">
        <v>68</v>
      </c>
      <c r="E55" t="s">
        <v>1156</v>
      </c>
    </row>
    <row r="56" spans="1:5" x14ac:dyDescent="0.25">
      <c r="A56" s="124" t="s">
        <v>1325</v>
      </c>
      <c r="B56" s="124"/>
      <c r="D56">
        <v>68</v>
      </c>
      <c r="E56" t="s">
        <v>1156</v>
      </c>
    </row>
    <row r="57" spans="1:5" x14ac:dyDescent="0.25">
      <c r="A57" s="124" t="s">
        <v>1326</v>
      </c>
      <c r="B57" s="124"/>
      <c r="D57">
        <v>68</v>
      </c>
      <c r="E57" t="s">
        <v>1156</v>
      </c>
    </row>
    <row r="58" spans="1:5" x14ac:dyDescent="0.25">
      <c r="A58" s="124" t="s">
        <v>1327</v>
      </c>
      <c r="B58" s="124"/>
      <c r="D58">
        <v>68</v>
      </c>
      <c r="E58" t="s">
        <v>1156</v>
      </c>
    </row>
    <row r="59" spans="1:5" x14ac:dyDescent="0.25">
      <c r="A59" s="124" t="s">
        <v>1328</v>
      </c>
      <c r="B59" s="124"/>
      <c r="D59">
        <v>68</v>
      </c>
      <c r="E59" t="s">
        <v>1156</v>
      </c>
    </row>
    <row r="60" spans="1:5" x14ac:dyDescent="0.25">
      <c r="A60" s="124" t="s">
        <v>1329</v>
      </c>
      <c r="B60" s="124"/>
      <c r="D60">
        <v>68</v>
      </c>
      <c r="E60" t="s">
        <v>1156</v>
      </c>
    </row>
    <row r="61" spans="1:5" x14ac:dyDescent="0.25">
      <c r="A61" s="124" t="s">
        <v>1330</v>
      </c>
      <c r="B61" s="124"/>
      <c r="D61">
        <v>68</v>
      </c>
      <c r="E61" t="s">
        <v>1156</v>
      </c>
    </row>
    <row r="62" spans="1:5" x14ac:dyDescent="0.25">
      <c r="A62" s="124" t="s">
        <v>1331</v>
      </c>
      <c r="B62" s="124"/>
      <c r="D62">
        <v>65</v>
      </c>
      <c r="E62" t="s">
        <v>1158</v>
      </c>
    </row>
    <row r="63" spans="1:5" x14ac:dyDescent="0.25">
      <c r="A63" s="124" t="s">
        <v>1332</v>
      </c>
      <c r="B63" s="124"/>
      <c r="D63">
        <v>69</v>
      </c>
      <c r="E63" t="s">
        <v>1158</v>
      </c>
    </row>
    <row r="64" spans="1:5" x14ac:dyDescent="0.25">
      <c r="A64" s="124" t="s">
        <v>1333</v>
      </c>
      <c r="B64" s="124"/>
      <c r="D64">
        <v>69</v>
      </c>
      <c r="E64" t="s">
        <v>1158</v>
      </c>
    </row>
    <row r="65" spans="1:5" x14ac:dyDescent="0.25">
      <c r="A65" s="124" t="s">
        <v>1334</v>
      </c>
      <c r="B65" s="124"/>
      <c r="D65">
        <v>69</v>
      </c>
      <c r="E65" t="s">
        <v>1158</v>
      </c>
    </row>
    <row r="66" spans="1:5" x14ac:dyDescent="0.25">
      <c r="A66" s="124" t="s">
        <v>1483</v>
      </c>
      <c r="B66" s="124"/>
      <c r="D66">
        <v>67</v>
      </c>
      <c r="E66" t="s">
        <v>1158</v>
      </c>
    </row>
    <row r="67" spans="1:5" x14ac:dyDescent="0.25">
      <c r="A67" s="124" t="s">
        <v>1484</v>
      </c>
      <c r="B67" s="124"/>
      <c r="D67">
        <v>68</v>
      </c>
      <c r="E67" t="s">
        <v>1158</v>
      </c>
    </row>
    <row r="68" spans="1:5" x14ac:dyDescent="0.25">
      <c r="A68" s="124" t="s">
        <v>1485</v>
      </c>
      <c r="B68" s="124"/>
      <c r="D68">
        <v>67</v>
      </c>
      <c r="E68" t="s">
        <v>1158</v>
      </c>
    </row>
    <row r="69" spans="1:5" x14ac:dyDescent="0.25">
      <c r="A69" s="124" t="s">
        <v>1335</v>
      </c>
      <c r="B69" s="124"/>
      <c r="D69">
        <v>70</v>
      </c>
      <c r="E69" t="s">
        <v>1160</v>
      </c>
    </row>
    <row r="70" spans="1:5" x14ac:dyDescent="0.25">
      <c r="A70" s="124" t="s">
        <v>1336</v>
      </c>
      <c r="B70" s="124"/>
      <c r="D70">
        <v>69</v>
      </c>
      <c r="E70" t="s">
        <v>1160</v>
      </c>
    </row>
    <row r="71" spans="1:5" x14ac:dyDescent="0.25">
      <c r="A71" s="124" t="s">
        <v>1486</v>
      </c>
      <c r="B71" s="124"/>
      <c r="D71">
        <v>68</v>
      </c>
      <c r="E71" t="s">
        <v>1160</v>
      </c>
    </row>
    <row r="72" spans="1:5" x14ac:dyDescent="0.25">
      <c r="A72" s="124" t="s">
        <v>1337</v>
      </c>
      <c r="B72" s="124"/>
      <c r="D72">
        <v>139</v>
      </c>
      <c r="E72" t="s">
        <v>1162</v>
      </c>
    </row>
    <row r="73" spans="1:5" x14ac:dyDescent="0.25">
      <c r="A73" s="124" t="s">
        <v>1487</v>
      </c>
      <c r="B73" s="124"/>
      <c r="D73">
        <v>67</v>
      </c>
      <c r="E73" t="s">
        <v>1162</v>
      </c>
    </row>
    <row r="74" spans="1:5" x14ac:dyDescent="0.25">
      <c r="A74" s="124" t="s">
        <v>1338</v>
      </c>
      <c r="B74" s="124"/>
      <c r="D74">
        <v>69</v>
      </c>
      <c r="E74" t="s">
        <v>1164</v>
      </c>
    </row>
    <row r="75" spans="1:5" x14ac:dyDescent="0.25">
      <c r="A75" s="124" t="s">
        <v>1339</v>
      </c>
      <c r="B75" s="124"/>
      <c r="D75">
        <v>69</v>
      </c>
      <c r="E75" t="s">
        <v>1164</v>
      </c>
    </row>
    <row r="76" spans="1:5" x14ac:dyDescent="0.25">
      <c r="A76" s="124" t="s">
        <v>1340</v>
      </c>
      <c r="B76" s="124"/>
      <c r="D76">
        <v>69</v>
      </c>
      <c r="E76" t="s">
        <v>1164</v>
      </c>
    </row>
    <row r="77" spans="1:5" x14ac:dyDescent="0.25">
      <c r="A77" s="124" t="s">
        <v>1341</v>
      </c>
      <c r="B77" s="124"/>
      <c r="D77">
        <v>69</v>
      </c>
      <c r="E77" t="s">
        <v>1164</v>
      </c>
    </row>
    <row r="78" spans="1:5" x14ac:dyDescent="0.25">
      <c r="A78" s="124" t="s">
        <v>1342</v>
      </c>
      <c r="B78" s="124"/>
      <c r="D78">
        <v>69</v>
      </c>
      <c r="E78" t="s">
        <v>1164</v>
      </c>
    </row>
    <row r="79" spans="1:5" x14ac:dyDescent="0.25">
      <c r="A79" s="124" t="s">
        <v>1488</v>
      </c>
      <c r="B79" s="124"/>
      <c r="D79">
        <v>66</v>
      </c>
      <c r="E79" t="s">
        <v>1164</v>
      </c>
    </row>
    <row r="80" spans="1:5" x14ac:dyDescent="0.25">
      <c r="A80" s="124" t="s">
        <v>1489</v>
      </c>
      <c r="B80" s="124"/>
      <c r="D80">
        <v>66</v>
      </c>
      <c r="E80" t="s">
        <v>1164</v>
      </c>
    </row>
    <row r="81" spans="1:5" x14ac:dyDescent="0.25">
      <c r="A81" s="124" t="s">
        <v>1490</v>
      </c>
      <c r="B81" s="124"/>
      <c r="D81">
        <v>67</v>
      </c>
      <c r="E81" t="s">
        <v>1164</v>
      </c>
    </row>
    <row r="82" spans="1:5" x14ac:dyDescent="0.25">
      <c r="A82" s="124" t="s">
        <v>1343</v>
      </c>
      <c r="B82" s="124"/>
      <c r="D82">
        <v>68</v>
      </c>
      <c r="E82" t="s">
        <v>1164</v>
      </c>
    </row>
    <row r="83" spans="1:5" x14ac:dyDescent="0.25">
      <c r="A83" s="124" t="s">
        <v>1344</v>
      </c>
      <c r="B83" s="124"/>
      <c r="D83">
        <v>68</v>
      </c>
      <c r="E83" t="s">
        <v>1164</v>
      </c>
    </row>
    <row r="84" spans="1:5" x14ac:dyDescent="0.25">
      <c r="A84" s="124" t="s">
        <v>1348</v>
      </c>
      <c r="B84" s="124"/>
      <c r="D84">
        <v>65</v>
      </c>
      <c r="E84" t="s">
        <v>1166</v>
      </c>
    </row>
    <row r="85" spans="1:5" x14ac:dyDescent="0.25">
      <c r="A85" s="124" t="s">
        <v>1345</v>
      </c>
      <c r="B85" s="124"/>
      <c r="D85">
        <v>39</v>
      </c>
      <c r="E85" t="s">
        <v>1166</v>
      </c>
    </row>
    <row r="86" spans="1:5" x14ac:dyDescent="0.25">
      <c r="A86" s="124" t="s">
        <v>1346</v>
      </c>
      <c r="B86" s="124"/>
      <c r="D86">
        <v>40</v>
      </c>
      <c r="E86" t="s">
        <v>1166</v>
      </c>
    </row>
    <row r="87" spans="1:5" x14ac:dyDescent="0.25">
      <c r="A87" s="124" t="s">
        <v>1347</v>
      </c>
      <c r="B87" s="124"/>
      <c r="D87">
        <v>45</v>
      </c>
      <c r="E87" t="s">
        <v>1166</v>
      </c>
    </row>
    <row r="88" spans="1:5" x14ac:dyDescent="0.25">
      <c r="A88" s="124" t="s">
        <v>1491</v>
      </c>
      <c r="B88" s="124"/>
      <c r="D88">
        <v>14</v>
      </c>
      <c r="E88" t="s">
        <v>1166</v>
      </c>
    </row>
    <row r="89" spans="1:5" x14ac:dyDescent="0.25">
      <c r="A89" s="124" t="s">
        <v>1349</v>
      </c>
      <c r="B89" s="124"/>
      <c r="D89">
        <v>40</v>
      </c>
      <c r="E89" t="s">
        <v>1166</v>
      </c>
    </row>
    <row r="90" spans="1:5" x14ac:dyDescent="0.25">
      <c r="A90" s="124" t="s">
        <v>1350</v>
      </c>
      <c r="B90" s="124"/>
      <c r="D90">
        <v>40</v>
      </c>
      <c r="E90" t="s">
        <v>1166</v>
      </c>
    </row>
    <row r="91" spans="1:5" x14ac:dyDescent="0.25">
      <c r="A91" s="124" t="s">
        <v>1351</v>
      </c>
      <c r="B91" s="124"/>
      <c r="D91">
        <v>40</v>
      </c>
      <c r="E91" t="s">
        <v>1166</v>
      </c>
    </row>
    <row r="92" spans="1:5" x14ac:dyDescent="0.25">
      <c r="A92" s="124" t="s">
        <v>1352</v>
      </c>
      <c r="B92" s="124"/>
      <c r="D92">
        <v>39</v>
      </c>
      <c r="E92" t="s">
        <v>1166</v>
      </c>
    </row>
    <row r="93" spans="1:5" x14ac:dyDescent="0.25">
      <c r="A93" s="124" t="s">
        <v>1353</v>
      </c>
      <c r="B93" s="124"/>
      <c r="D93">
        <v>40</v>
      </c>
      <c r="E93" t="s">
        <v>1166</v>
      </c>
    </row>
    <row r="94" spans="1:5" x14ac:dyDescent="0.25">
      <c r="A94" s="124" t="s">
        <v>1354</v>
      </c>
      <c r="B94" s="124"/>
      <c r="D94">
        <v>39</v>
      </c>
      <c r="E94" t="s">
        <v>1166</v>
      </c>
    </row>
    <row r="95" spans="1:5" x14ac:dyDescent="0.25">
      <c r="A95" s="124" t="s">
        <v>1355</v>
      </c>
      <c r="B95" s="124"/>
      <c r="D95">
        <v>39</v>
      </c>
      <c r="E95" t="s">
        <v>1166</v>
      </c>
    </row>
    <row r="96" spans="1:5" x14ac:dyDescent="0.25">
      <c r="A96" s="124" t="s">
        <v>1356</v>
      </c>
      <c r="B96" s="124"/>
      <c r="D96">
        <v>39</v>
      </c>
      <c r="E96" t="s">
        <v>1166</v>
      </c>
    </row>
    <row r="97" spans="1:5" x14ac:dyDescent="0.25">
      <c r="A97" s="124" t="s">
        <v>1357</v>
      </c>
      <c r="B97" s="124"/>
      <c r="D97">
        <v>39</v>
      </c>
      <c r="E97" t="s">
        <v>1166</v>
      </c>
    </row>
    <row r="98" spans="1:5" x14ac:dyDescent="0.25">
      <c r="A98" s="124" t="s">
        <v>1465</v>
      </c>
      <c r="B98" s="124"/>
      <c r="D98">
        <v>40</v>
      </c>
      <c r="E98" t="s">
        <v>1282</v>
      </c>
    </row>
    <row r="99" spans="1:5" x14ac:dyDescent="0.25">
      <c r="A99" s="124" t="s">
        <v>1466</v>
      </c>
      <c r="B99" s="124"/>
      <c r="D99">
        <v>35</v>
      </c>
      <c r="E99" t="s">
        <v>1284</v>
      </c>
    </row>
    <row r="100" spans="1:5" x14ac:dyDescent="0.25">
      <c r="A100" s="124" t="s">
        <v>1467</v>
      </c>
      <c r="B100" s="124"/>
      <c r="D100">
        <v>40</v>
      </c>
      <c r="E100" t="s">
        <v>1286</v>
      </c>
    </row>
    <row r="101" spans="1:5" x14ac:dyDescent="0.25">
      <c r="A101" s="124" t="s">
        <v>1468</v>
      </c>
      <c r="B101" s="124"/>
      <c r="D101">
        <v>40</v>
      </c>
      <c r="E101" t="s">
        <v>1288</v>
      </c>
    </row>
    <row r="102" spans="1:5" x14ac:dyDescent="0.25">
      <c r="A102" s="124" t="s">
        <v>1469</v>
      </c>
      <c r="B102" s="124"/>
      <c r="D102">
        <v>40</v>
      </c>
      <c r="E102" t="s">
        <v>1290</v>
      </c>
    </row>
    <row r="103" spans="1:5" x14ac:dyDescent="0.25">
      <c r="A103" s="124" t="s">
        <v>1470</v>
      </c>
      <c r="B103" s="124"/>
      <c r="D103">
        <v>40</v>
      </c>
      <c r="E103" t="s">
        <v>1292</v>
      </c>
    </row>
    <row r="104" spans="1:5" x14ac:dyDescent="0.25">
      <c r="A104" s="124" t="s">
        <v>1504</v>
      </c>
      <c r="B104" s="124"/>
      <c r="D104">
        <v>64</v>
      </c>
      <c r="E104" t="s">
        <v>1182</v>
      </c>
    </row>
    <row r="105" spans="1:5" x14ac:dyDescent="0.25">
      <c r="A105" s="124" t="s">
        <v>1505</v>
      </c>
      <c r="B105" s="124"/>
      <c r="D105">
        <v>35</v>
      </c>
      <c r="E105" t="s">
        <v>728</v>
      </c>
    </row>
    <row r="106" spans="1:5" x14ac:dyDescent="0.25">
      <c r="A106" s="124" t="s">
        <v>1506</v>
      </c>
      <c r="B106" s="124"/>
      <c r="D106">
        <v>36</v>
      </c>
      <c r="E106" t="s">
        <v>962</v>
      </c>
    </row>
    <row r="107" spans="1:5" x14ac:dyDescent="0.25">
      <c r="A107" s="124" t="s">
        <v>1371</v>
      </c>
      <c r="B107" s="124"/>
      <c r="D107">
        <v>64</v>
      </c>
      <c r="E107" t="s">
        <v>424</v>
      </c>
    </row>
    <row r="108" spans="1:5" x14ac:dyDescent="0.25">
      <c r="A108" s="124" t="s">
        <v>1372</v>
      </c>
      <c r="B108" s="124"/>
      <c r="D108">
        <v>59</v>
      </c>
      <c r="E108" t="s">
        <v>424</v>
      </c>
    </row>
    <row r="109" spans="1:5" x14ac:dyDescent="0.25">
      <c r="A109" s="124" t="s">
        <v>1373</v>
      </c>
      <c r="B109" s="124"/>
      <c r="D109">
        <v>67</v>
      </c>
      <c r="E109" t="s">
        <v>424</v>
      </c>
    </row>
    <row r="110" spans="1:5" x14ac:dyDescent="0.25">
      <c r="A110" s="124" t="s">
        <v>1374</v>
      </c>
      <c r="B110" s="124"/>
      <c r="D110">
        <v>67</v>
      </c>
      <c r="E110" t="s">
        <v>424</v>
      </c>
    </row>
    <row r="111" spans="1:5" x14ac:dyDescent="0.25">
      <c r="A111" s="124" t="s">
        <v>1375</v>
      </c>
      <c r="B111" s="124"/>
      <c r="D111">
        <v>69</v>
      </c>
      <c r="E111" t="s">
        <v>424</v>
      </c>
    </row>
    <row r="112" spans="1:5" x14ac:dyDescent="0.25">
      <c r="A112" s="124" t="s">
        <v>1376</v>
      </c>
      <c r="B112" s="124"/>
      <c r="D112">
        <v>69</v>
      </c>
      <c r="E112" t="s">
        <v>424</v>
      </c>
    </row>
    <row r="113" spans="1:5" x14ac:dyDescent="0.25">
      <c r="A113" s="124" t="s">
        <v>1507</v>
      </c>
      <c r="B113" s="124"/>
      <c r="D113">
        <v>38</v>
      </c>
      <c r="E113" t="s">
        <v>971</v>
      </c>
    </row>
    <row r="114" spans="1:5" x14ac:dyDescent="0.25">
      <c r="A114" s="124" t="s">
        <v>1377</v>
      </c>
      <c r="B114" s="124"/>
      <c r="D114">
        <v>69</v>
      </c>
      <c r="E114" t="s">
        <v>1184</v>
      </c>
    </row>
    <row r="115" spans="1:5" x14ac:dyDescent="0.25">
      <c r="A115" s="124" t="s">
        <v>1508</v>
      </c>
      <c r="B115" s="124"/>
      <c r="D115">
        <v>35</v>
      </c>
      <c r="E115" t="s">
        <v>1185</v>
      </c>
    </row>
    <row r="116" spans="1:5" x14ac:dyDescent="0.25">
      <c r="A116" s="124" t="s">
        <v>1378</v>
      </c>
      <c r="B116" s="124"/>
      <c r="D116">
        <v>69</v>
      </c>
      <c r="E116" t="s">
        <v>1187</v>
      </c>
    </row>
    <row r="117" spans="1:5" x14ac:dyDescent="0.25">
      <c r="A117" s="124" t="s">
        <v>1379</v>
      </c>
      <c r="B117" s="124"/>
      <c r="D117">
        <v>52</v>
      </c>
      <c r="E117" t="s">
        <v>1189</v>
      </c>
    </row>
    <row r="118" spans="1:5" x14ac:dyDescent="0.25">
      <c r="A118" s="124" t="s">
        <v>1509</v>
      </c>
      <c r="B118" s="124"/>
      <c r="D118">
        <v>39</v>
      </c>
      <c r="E118" t="s">
        <v>1035</v>
      </c>
    </row>
    <row r="119" spans="1:5" x14ac:dyDescent="0.25">
      <c r="A119" s="124" t="s">
        <v>1380</v>
      </c>
      <c r="B119" s="124"/>
      <c r="D119">
        <v>69</v>
      </c>
      <c r="E119" t="s">
        <v>1190</v>
      </c>
    </row>
    <row r="120" spans="1:5" x14ac:dyDescent="0.25">
      <c r="A120" s="124" t="s">
        <v>1510</v>
      </c>
      <c r="B120" s="124"/>
      <c r="D120">
        <v>67</v>
      </c>
      <c r="E120" t="s">
        <v>1190</v>
      </c>
    </row>
    <row r="121" spans="1:5" x14ac:dyDescent="0.25">
      <c r="A121" s="124" t="s">
        <v>1381</v>
      </c>
      <c r="B121" s="124"/>
      <c r="D121">
        <v>39</v>
      </c>
      <c r="E121" t="s">
        <v>1191</v>
      </c>
    </row>
    <row r="122" spans="1:5" x14ac:dyDescent="0.25">
      <c r="A122" s="124" t="s">
        <v>1511</v>
      </c>
      <c r="B122" s="124"/>
      <c r="D122">
        <v>39</v>
      </c>
      <c r="E122" t="s">
        <v>1191</v>
      </c>
    </row>
    <row r="123" spans="1:5" x14ac:dyDescent="0.25">
      <c r="A123" s="124" t="s">
        <v>1512</v>
      </c>
      <c r="B123" s="124"/>
      <c r="D123">
        <v>63</v>
      </c>
      <c r="E123" t="s">
        <v>1192</v>
      </c>
    </row>
    <row r="124" spans="1:5" x14ac:dyDescent="0.25">
      <c r="A124" s="124" t="s">
        <v>1382</v>
      </c>
      <c r="B124" s="124"/>
      <c r="D124">
        <v>60</v>
      </c>
      <c r="E124" t="s">
        <v>1194</v>
      </c>
    </row>
    <row r="125" spans="1:5" x14ac:dyDescent="0.25">
      <c r="A125" s="124" t="s">
        <v>1383</v>
      </c>
      <c r="B125" s="124"/>
      <c r="D125">
        <v>69</v>
      </c>
      <c r="E125" t="s">
        <v>1195</v>
      </c>
    </row>
    <row r="126" spans="1:5" x14ac:dyDescent="0.25">
      <c r="A126" s="124" t="s">
        <v>1384</v>
      </c>
      <c r="B126" s="126"/>
      <c r="D126">
        <v>416</v>
      </c>
      <c r="E126" t="s">
        <v>1195</v>
      </c>
    </row>
    <row r="127" spans="1:5" x14ac:dyDescent="0.25">
      <c r="A127" s="124" t="s">
        <v>1513</v>
      </c>
      <c r="B127" s="124"/>
      <c r="D127">
        <v>62</v>
      </c>
      <c r="E127" t="s">
        <v>1195</v>
      </c>
    </row>
    <row r="128" spans="1:5" x14ac:dyDescent="0.25">
      <c r="A128" s="124" t="s">
        <v>1514</v>
      </c>
      <c r="B128" s="124"/>
      <c r="D128">
        <v>63</v>
      </c>
      <c r="E128" t="s">
        <v>1195</v>
      </c>
    </row>
    <row r="129" spans="1:5" x14ac:dyDescent="0.25">
      <c r="A129" s="124" t="s">
        <v>1385</v>
      </c>
      <c r="B129" s="124"/>
      <c r="D129">
        <v>61</v>
      </c>
      <c r="E129" t="s">
        <v>1195</v>
      </c>
    </row>
    <row r="130" spans="1:5" x14ac:dyDescent="0.25">
      <c r="A130" s="124" t="s">
        <v>1386</v>
      </c>
      <c r="B130" s="124"/>
      <c r="D130">
        <v>67</v>
      </c>
      <c r="E130" t="s">
        <v>706</v>
      </c>
    </row>
    <row r="131" spans="1:5" x14ac:dyDescent="0.25">
      <c r="A131" s="124" t="s">
        <v>1387</v>
      </c>
      <c r="B131" s="124"/>
      <c r="D131">
        <v>105</v>
      </c>
      <c r="E131" t="s">
        <v>706</v>
      </c>
    </row>
    <row r="132" spans="1:5" x14ac:dyDescent="0.25">
      <c r="A132" s="124" t="s">
        <v>1515</v>
      </c>
      <c r="B132" s="124"/>
      <c r="D132">
        <v>38</v>
      </c>
      <c r="E132" t="s">
        <v>947</v>
      </c>
    </row>
    <row r="133" spans="1:5" x14ac:dyDescent="0.25">
      <c r="A133" s="124" t="s">
        <v>1516</v>
      </c>
      <c r="B133" s="124"/>
      <c r="D133">
        <v>38</v>
      </c>
      <c r="E133" t="s">
        <v>947</v>
      </c>
    </row>
    <row r="134" spans="1:5" x14ac:dyDescent="0.25">
      <c r="A134" s="124" t="s">
        <v>1388</v>
      </c>
      <c r="B134" s="124"/>
      <c r="D134">
        <v>150</v>
      </c>
      <c r="E134" t="s">
        <v>1196</v>
      </c>
    </row>
    <row r="135" spans="1:5" x14ac:dyDescent="0.25">
      <c r="A135" s="124" t="s">
        <v>1517</v>
      </c>
      <c r="B135" s="124"/>
      <c r="D135">
        <v>140</v>
      </c>
      <c r="E135" t="s">
        <v>1196</v>
      </c>
    </row>
    <row r="136" spans="1:5" x14ac:dyDescent="0.25">
      <c r="A136" s="124" t="s">
        <v>1518</v>
      </c>
      <c r="B136" s="124"/>
      <c r="D136">
        <v>39</v>
      </c>
      <c r="E136" t="s">
        <v>1197</v>
      </c>
    </row>
    <row r="137" spans="1:5" x14ac:dyDescent="0.25">
      <c r="A137" s="124" t="s">
        <v>1519</v>
      </c>
      <c r="B137" s="124"/>
      <c r="D137">
        <v>69</v>
      </c>
      <c r="E137" t="s">
        <v>1198</v>
      </c>
    </row>
    <row r="138" spans="1:5" x14ac:dyDescent="0.25">
      <c r="A138" s="124" t="s">
        <v>1389</v>
      </c>
      <c r="B138" s="124"/>
      <c r="D138">
        <v>70</v>
      </c>
      <c r="E138" t="s">
        <v>1198</v>
      </c>
    </row>
    <row r="139" spans="1:5" x14ac:dyDescent="0.25">
      <c r="A139" s="124" t="s">
        <v>1390</v>
      </c>
      <c r="B139" s="124"/>
      <c r="D139">
        <v>50</v>
      </c>
      <c r="E139" t="s">
        <v>1200</v>
      </c>
    </row>
    <row r="140" spans="1:5" x14ac:dyDescent="0.25">
      <c r="A140" s="124" t="s">
        <v>1520</v>
      </c>
      <c r="B140" s="124"/>
      <c r="D140">
        <v>64</v>
      </c>
      <c r="E140" t="s">
        <v>1201</v>
      </c>
    </row>
    <row r="141" spans="1:5" x14ac:dyDescent="0.25">
      <c r="A141" s="124" t="s">
        <v>1521</v>
      </c>
      <c r="B141" s="124"/>
      <c r="D141">
        <v>86</v>
      </c>
      <c r="E141" t="s">
        <v>1202</v>
      </c>
    </row>
    <row r="142" spans="1:5" x14ac:dyDescent="0.25">
      <c r="A142" s="124" t="s">
        <v>1522</v>
      </c>
      <c r="B142" s="124"/>
      <c r="D142">
        <v>39</v>
      </c>
      <c r="E142" t="s">
        <v>1203</v>
      </c>
    </row>
    <row r="143" spans="1:5" x14ac:dyDescent="0.25">
      <c r="A143" s="124" t="s">
        <v>1523</v>
      </c>
      <c r="B143" s="124"/>
      <c r="D143">
        <v>53</v>
      </c>
      <c r="E143" t="s">
        <v>924</v>
      </c>
    </row>
    <row r="144" spans="1:5" x14ac:dyDescent="0.25">
      <c r="A144" s="124" t="s">
        <v>1524</v>
      </c>
      <c r="B144" s="124"/>
      <c r="D144">
        <v>49</v>
      </c>
      <c r="E144" t="s">
        <v>1205</v>
      </c>
    </row>
    <row r="145" spans="1:5" x14ac:dyDescent="0.25">
      <c r="A145" s="124" t="s">
        <v>1391</v>
      </c>
      <c r="B145" s="124"/>
      <c r="D145">
        <v>69</v>
      </c>
      <c r="E145" t="s">
        <v>1207</v>
      </c>
    </row>
    <row r="146" spans="1:5" x14ac:dyDescent="0.25">
      <c r="A146" s="124" t="s">
        <v>1392</v>
      </c>
      <c r="B146" s="124"/>
      <c r="D146">
        <v>39</v>
      </c>
      <c r="E146" t="s">
        <v>1209</v>
      </c>
    </row>
    <row r="147" spans="1:5" x14ac:dyDescent="0.25">
      <c r="A147" s="124" t="s">
        <v>1525</v>
      </c>
      <c r="B147" s="124"/>
      <c r="D147">
        <v>69</v>
      </c>
      <c r="E147" t="s">
        <v>1210</v>
      </c>
    </row>
    <row r="148" spans="1:5" x14ac:dyDescent="0.25">
      <c r="A148" s="124" t="s">
        <v>1526</v>
      </c>
      <c r="B148" s="124"/>
      <c r="D148">
        <v>67</v>
      </c>
      <c r="E148" t="s">
        <v>911</v>
      </c>
    </row>
    <row r="149" spans="1:5" x14ac:dyDescent="0.25">
      <c r="A149" s="124" t="s">
        <v>1527</v>
      </c>
      <c r="B149" s="124"/>
      <c r="D149">
        <v>39</v>
      </c>
      <c r="E149" t="s">
        <v>1211</v>
      </c>
    </row>
    <row r="150" spans="1:5" x14ac:dyDescent="0.25">
      <c r="A150" s="124" t="s">
        <v>1528</v>
      </c>
      <c r="B150" s="124"/>
      <c r="D150">
        <v>39</v>
      </c>
      <c r="E150" t="s">
        <v>1211</v>
      </c>
    </row>
    <row r="151" spans="1:5" x14ac:dyDescent="0.25">
      <c r="A151" s="124" t="s">
        <v>1529</v>
      </c>
      <c r="B151" s="124"/>
      <c r="D151">
        <v>39</v>
      </c>
      <c r="E151" t="s">
        <v>1212</v>
      </c>
    </row>
    <row r="152" spans="1:5" x14ac:dyDescent="0.25">
      <c r="A152" s="124" t="s">
        <v>1530</v>
      </c>
      <c r="B152" s="124"/>
      <c r="D152">
        <v>67</v>
      </c>
      <c r="E152" t="s">
        <v>1213</v>
      </c>
    </row>
    <row r="153" spans="1:5" x14ac:dyDescent="0.25">
      <c r="A153" s="124" t="s">
        <v>1393</v>
      </c>
      <c r="B153" s="124"/>
      <c r="D153">
        <v>70</v>
      </c>
      <c r="E153" t="s">
        <v>1213</v>
      </c>
    </row>
    <row r="154" spans="1:5" x14ac:dyDescent="0.25">
      <c r="A154" s="124" t="s">
        <v>1394</v>
      </c>
      <c r="B154" s="124"/>
      <c r="D154">
        <v>67</v>
      </c>
      <c r="E154" t="s">
        <v>1214</v>
      </c>
    </row>
    <row r="155" spans="1:5" x14ac:dyDescent="0.25">
      <c r="A155" s="124" t="s">
        <v>1531</v>
      </c>
      <c r="B155" s="124"/>
      <c r="D155">
        <v>66</v>
      </c>
      <c r="E155" t="s">
        <v>1214</v>
      </c>
    </row>
    <row r="156" spans="1:5" x14ac:dyDescent="0.25">
      <c r="A156" s="124" t="s">
        <v>1532</v>
      </c>
      <c r="B156" s="124"/>
      <c r="D156">
        <v>37</v>
      </c>
      <c r="E156" t="s">
        <v>816</v>
      </c>
    </row>
    <row r="157" spans="1:5" x14ac:dyDescent="0.25">
      <c r="A157" s="124" t="s">
        <v>1533</v>
      </c>
      <c r="B157" s="124"/>
      <c r="D157">
        <v>41</v>
      </c>
      <c r="E157" t="s">
        <v>1215</v>
      </c>
    </row>
    <row r="158" spans="1:5" x14ac:dyDescent="0.25">
      <c r="A158" s="124" t="s">
        <v>1395</v>
      </c>
      <c r="B158" s="124"/>
      <c r="D158">
        <v>69</v>
      </c>
      <c r="E158" t="s">
        <v>1216</v>
      </c>
    </row>
    <row r="159" spans="1:5" x14ac:dyDescent="0.25">
      <c r="A159" s="124" t="s">
        <v>1534</v>
      </c>
      <c r="B159" s="124"/>
      <c r="D159">
        <v>39</v>
      </c>
      <c r="E159" t="s">
        <v>1216</v>
      </c>
    </row>
    <row r="160" spans="1:5" x14ac:dyDescent="0.25">
      <c r="A160" s="124" t="s">
        <v>1396</v>
      </c>
      <c r="B160" s="124"/>
      <c r="D160">
        <v>170</v>
      </c>
      <c r="E160" t="s">
        <v>1217</v>
      </c>
    </row>
    <row r="161" spans="1:5" x14ac:dyDescent="0.25">
      <c r="A161" s="124" t="s">
        <v>1535</v>
      </c>
      <c r="B161" s="124"/>
      <c r="D161">
        <v>69</v>
      </c>
      <c r="E161" t="s">
        <v>1217</v>
      </c>
    </row>
    <row r="162" spans="1:5" x14ac:dyDescent="0.25">
      <c r="A162" s="124" t="s">
        <v>1397</v>
      </c>
      <c r="B162" s="124"/>
      <c r="D162">
        <v>67</v>
      </c>
      <c r="E162" t="s">
        <v>1218</v>
      </c>
    </row>
    <row r="163" spans="1:5" x14ac:dyDescent="0.25">
      <c r="A163" s="124" t="s">
        <v>1536</v>
      </c>
      <c r="B163" s="124"/>
      <c r="D163">
        <v>39</v>
      </c>
      <c r="E163" t="s">
        <v>1218</v>
      </c>
    </row>
    <row r="164" spans="1:5" x14ac:dyDescent="0.25">
      <c r="A164" s="124" t="s">
        <v>1398</v>
      </c>
      <c r="B164" s="124"/>
      <c r="D164">
        <v>50</v>
      </c>
      <c r="E164" t="s">
        <v>1219</v>
      </c>
    </row>
    <row r="165" spans="1:5" x14ac:dyDescent="0.25">
      <c r="A165" s="124" t="s">
        <v>1399</v>
      </c>
      <c r="B165" s="124"/>
      <c r="D165">
        <v>37</v>
      </c>
      <c r="E165" t="s">
        <v>1219</v>
      </c>
    </row>
    <row r="166" spans="1:5" x14ac:dyDescent="0.25">
      <c r="A166" s="124" t="s">
        <v>1537</v>
      </c>
      <c r="B166" s="124"/>
      <c r="D166">
        <v>62</v>
      </c>
      <c r="E166" t="s">
        <v>1219</v>
      </c>
    </row>
    <row r="167" spans="1:5" x14ac:dyDescent="0.25">
      <c r="A167" s="124" t="s">
        <v>1538</v>
      </c>
      <c r="B167" s="124"/>
      <c r="D167">
        <v>19</v>
      </c>
      <c r="E167" t="s">
        <v>1220</v>
      </c>
    </row>
    <row r="168" spans="1:5" x14ac:dyDescent="0.25">
      <c r="A168" s="124" t="s">
        <v>1400</v>
      </c>
      <c r="B168" s="124"/>
      <c r="D168">
        <v>14</v>
      </c>
      <c r="E168" t="s">
        <v>896</v>
      </c>
    </row>
    <row r="169" spans="1:5" x14ac:dyDescent="0.25">
      <c r="A169" s="124" t="s">
        <v>1401</v>
      </c>
      <c r="B169" s="124"/>
      <c r="D169">
        <v>62</v>
      </c>
      <c r="E169" t="s">
        <v>1222</v>
      </c>
    </row>
    <row r="170" spans="1:5" x14ac:dyDescent="0.25">
      <c r="A170" s="124" t="s">
        <v>1539</v>
      </c>
      <c r="B170" s="124"/>
      <c r="D170">
        <v>52</v>
      </c>
      <c r="E170" t="s">
        <v>1223</v>
      </c>
    </row>
    <row r="171" spans="1:5" x14ac:dyDescent="0.25">
      <c r="A171" s="124" t="s">
        <v>1402</v>
      </c>
      <c r="B171" s="124"/>
      <c r="D171">
        <v>67</v>
      </c>
      <c r="E171" t="s">
        <v>1224</v>
      </c>
    </row>
    <row r="172" spans="1:5" x14ac:dyDescent="0.25">
      <c r="A172" s="124" t="s">
        <v>1540</v>
      </c>
      <c r="B172" s="124"/>
      <c r="D172">
        <v>67</v>
      </c>
      <c r="E172" t="s">
        <v>1224</v>
      </c>
    </row>
    <row r="173" spans="1:5" x14ac:dyDescent="0.25">
      <c r="A173" s="124" t="s">
        <v>1403</v>
      </c>
      <c r="B173" s="124"/>
      <c r="D173">
        <v>69</v>
      </c>
      <c r="E173" t="s">
        <v>651</v>
      </c>
    </row>
    <row r="174" spans="1:5" x14ac:dyDescent="0.25">
      <c r="A174" s="124" t="s">
        <v>1541</v>
      </c>
      <c r="B174" s="124"/>
      <c r="D174">
        <v>59</v>
      </c>
      <c r="E174" t="s">
        <v>651</v>
      </c>
    </row>
    <row r="175" spans="1:5" x14ac:dyDescent="0.25">
      <c r="A175" s="124" t="s">
        <v>1542</v>
      </c>
      <c r="B175" s="124"/>
      <c r="D175">
        <v>36</v>
      </c>
      <c r="E175" t="s">
        <v>672</v>
      </c>
    </row>
    <row r="176" spans="1:5" x14ac:dyDescent="0.25">
      <c r="A176" s="124" t="s">
        <v>1368</v>
      </c>
      <c r="B176" s="124"/>
      <c r="D176">
        <v>40</v>
      </c>
      <c r="E176" t="s">
        <v>1178</v>
      </c>
    </row>
    <row r="177" spans="1:5" x14ac:dyDescent="0.25">
      <c r="A177" s="124" t="s">
        <v>1498</v>
      </c>
      <c r="B177" s="124"/>
      <c r="D177">
        <v>39</v>
      </c>
      <c r="E177" t="s">
        <v>1178</v>
      </c>
    </row>
    <row r="178" spans="1:5" x14ac:dyDescent="0.25">
      <c r="A178" s="124" t="s">
        <v>1369</v>
      </c>
      <c r="B178" s="124"/>
      <c r="D178">
        <v>39</v>
      </c>
      <c r="E178" t="s">
        <v>697</v>
      </c>
    </row>
    <row r="179" spans="1:5" x14ac:dyDescent="0.25">
      <c r="A179" s="124" t="s">
        <v>1499</v>
      </c>
      <c r="B179" s="124"/>
      <c r="D179">
        <v>40</v>
      </c>
      <c r="E179" t="s">
        <v>787</v>
      </c>
    </row>
    <row r="180" spans="1:5" x14ac:dyDescent="0.25">
      <c r="A180" s="124" t="s">
        <v>1500</v>
      </c>
      <c r="B180" s="124"/>
      <c r="D180">
        <v>37</v>
      </c>
      <c r="E180" t="s">
        <v>787</v>
      </c>
    </row>
    <row r="181" spans="1:5" x14ac:dyDescent="0.25">
      <c r="A181" s="124" t="s">
        <v>1501</v>
      </c>
      <c r="B181" s="124"/>
      <c r="D181">
        <v>39</v>
      </c>
      <c r="E181" t="s">
        <v>1179</v>
      </c>
    </row>
    <row r="182" spans="1:5" x14ac:dyDescent="0.25">
      <c r="A182" s="124" t="s">
        <v>1502</v>
      </c>
      <c r="B182" s="124"/>
      <c r="D182">
        <v>50</v>
      </c>
      <c r="E182" t="s">
        <v>1180</v>
      </c>
    </row>
    <row r="183" spans="1:5" x14ac:dyDescent="0.25">
      <c r="A183" s="124" t="s">
        <v>1370</v>
      </c>
      <c r="B183" s="124"/>
      <c r="D183">
        <v>60</v>
      </c>
      <c r="E183" t="s">
        <v>1180</v>
      </c>
    </row>
    <row r="184" spans="1:5" x14ac:dyDescent="0.25">
      <c r="A184" s="124" t="s">
        <v>1503</v>
      </c>
      <c r="B184" s="124"/>
      <c r="D184">
        <v>49</v>
      </c>
      <c r="E184" t="s">
        <v>1181</v>
      </c>
    </row>
    <row r="185" spans="1:5" x14ac:dyDescent="0.25">
      <c r="A185" s="124" t="s">
        <v>1405</v>
      </c>
      <c r="B185" s="124"/>
      <c r="D185">
        <v>30</v>
      </c>
      <c r="E185" t="s">
        <v>1225</v>
      </c>
    </row>
    <row r="186" spans="1:5" x14ac:dyDescent="0.25">
      <c r="A186" s="124" t="s">
        <v>1404</v>
      </c>
      <c r="B186" s="124"/>
      <c r="D186">
        <v>30</v>
      </c>
      <c r="E186" t="s">
        <v>1225</v>
      </c>
    </row>
    <row r="187" spans="1:5" x14ac:dyDescent="0.25">
      <c r="A187" s="124" t="s">
        <v>1406</v>
      </c>
      <c r="B187" s="124"/>
      <c r="D187">
        <v>28</v>
      </c>
      <c r="E187" t="s">
        <v>1226</v>
      </c>
    </row>
    <row r="188" spans="1:5" x14ac:dyDescent="0.25">
      <c r="A188" s="124" t="s">
        <v>1407</v>
      </c>
      <c r="B188" s="124"/>
      <c r="D188">
        <v>30</v>
      </c>
      <c r="E188" t="s">
        <v>1226</v>
      </c>
    </row>
    <row r="189" spans="1:5" x14ac:dyDescent="0.25">
      <c r="A189" s="124" t="s">
        <v>1543</v>
      </c>
      <c r="B189" s="124"/>
      <c r="D189">
        <v>30</v>
      </c>
      <c r="E189" t="s">
        <v>1226</v>
      </c>
    </row>
    <row r="190" spans="1:5" x14ac:dyDescent="0.25">
      <c r="A190" s="124" t="s">
        <v>1408</v>
      </c>
      <c r="B190" s="124"/>
      <c r="D190">
        <v>30</v>
      </c>
      <c r="E190" t="s">
        <v>1226</v>
      </c>
    </row>
    <row r="191" spans="1:5" x14ac:dyDescent="0.25">
      <c r="A191" s="124" t="s">
        <v>1409</v>
      </c>
      <c r="B191" s="124"/>
      <c r="D191">
        <v>30</v>
      </c>
      <c r="E191" t="s">
        <v>1226</v>
      </c>
    </row>
    <row r="192" spans="1:5" x14ac:dyDescent="0.25">
      <c r="A192" s="124" t="s">
        <v>1410</v>
      </c>
      <c r="B192" s="124"/>
      <c r="D192">
        <v>30</v>
      </c>
      <c r="E192" t="s">
        <v>1226</v>
      </c>
    </row>
    <row r="193" spans="1:5" x14ac:dyDescent="0.25">
      <c r="A193" s="124" t="s">
        <v>1411</v>
      </c>
      <c r="B193" s="124"/>
      <c r="D193">
        <v>30</v>
      </c>
      <c r="E193" t="s">
        <v>1226</v>
      </c>
    </row>
    <row r="194" spans="1:5" x14ac:dyDescent="0.25">
      <c r="A194" s="124" t="s">
        <v>1412</v>
      </c>
      <c r="B194" s="124"/>
      <c r="D194">
        <v>30</v>
      </c>
      <c r="E194" t="s">
        <v>1226</v>
      </c>
    </row>
    <row r="195" spans="1:5" x14ac:dyDescent="0.25">
      <c r="A195" s="124" t="s">
        <v>1413</v>
      </c>
      <c r="B195" s="124"/>
      <c r="D195">
        <v>30</v>
      </c>
      <c r="E195" t="s">
        <v>1226</v>
      </c>
    </row>
    <row r="196" spans="1:5" x14ac:dyDescent="0.25">
      <c r="A196" s="124" t="s">
        <v>1414</v>
      </c>
      <c r="B196" s="124"/>
      <c r="D196">
        <v>30</v>
      </c>
      <c r="E196" t="s">
        <v>1226</v>
      </c>
    </row>
    <row r="197" spans="1:5" x14ac:dyDescent="0.25">
      <c r="A197" s="124" t="s">
        <v>1544</v>
      </c>
      <c r="B197" s="124"/>
      <c r="D197">
        <v>30</v>
      </c>
      <c r="E197" t="s">
        <v>869</v>
      </c>
    </row>
    <row r="198" spans="1:5" x14ac:dyDescent="0.25">
      <c r="A198" s="124" t="s">
        <v>1545</v>
      </c>
      <c r="B198" s="124"/>
      <c r="D198">
        <v>30</v>
      </c>
      <c r="E198" t="s">
        <v>1228</v>
      </c>
    </row>
    <row r="199" spans="1:5" x14ac:dyDescent="0.25">
      <c r="A199" s="124" t="s">
        <v>1415</v>
      </c>
      <c r="B199" s="124"/>
      <c r="D199">
        <v>30</v>
      </c>
      <c r="E199" t="s">
        <v>1230</v>
      </c>
    </row>
    <row r="200" spans="1:5" x14ac:dyDescent="0.25">
      <c r="A200" s="124" t="s">
        <v>1546</v>
      </c>
      <c r="B200" s="124"/>
      <c r="D200">
        <v>30</v>
      </c>
      <c r="E200" t="s">
        <v>872</v>
      </c>
    </row>
    <row r="201" spans="1:5" x14ac:dyDescent="0.25">
      <c r="A201" s="124" t="s">
        <v>1547</v>
      </c>
      <c r="B201" s="124"/>
      <c r="D201">
        <v>30</v>
      </c>
      <c r="E201" t="s">
        <v>1231</v>
      </c>
    </row>
    <row r="202" spans="1:5" x14ac:dyDescent="0.25">
      <c r="A202" s="124" t="s">
        <v>1554</v>
      </c>
      <c r="B202" s="124"/>
      <c r="D202">
        <v>35</v>
      </c>
      <c r="E202" t="s">
        <v>746</v>
      </c>
    </row>
    <row r="203" spans="1:5" x14ac:dyDescent="0.25">
      <c r="A203" s="124" t="s">
        <v>1421</v>
      </c>
      <c r="B203" s="124"/>
      <c r="D203">
        <v>38</v>
      </c>
      <c r="E203" t="s">
        <v>1003</v>
      </c>
    </row>
    <row r="204" spans="1:5" x14ac:dyDescent="0.25">
      <c r="A204" s="124" t="s">
        <v>1425</v>
      </c>
      <c r="B204" s="124"/>
      <c r="D204">
        <v>38</v>
      </c>
      <c r="E204" t="s">
        <v>1003</v>
      </c>
    </row>
    <row r="205" spans="1:5" x14ac:dyDescent="0.25">
      <c r="A205" s="124" t="s">
        <v>1424</v>
      </c>
      <c r="B205" s="124"/>
      <c r="D205">
        <v>39</v>
      </c>
      <c r="E205" t="s">
        <v>1003</v>
      </c>
    </row>
    <row r="206" spans="1:5" x14ac:dyDescent="0.25">
      <c r="A206" s="124" t="s">
        <v>1422</v>
      </c>
      <c r="B206" s="124"/>
      <c r="D206">
        <v>39</v>
      </c>
      <c r="E206" t="s">
        <v>1003</v>
      </c>
    </row>
    <row r="207" spans="1:5" x14ac:dyDescent="0.25">
      <c r="A207" s="124" t="s">
        <v>1423</v>
      </c>
      <c r="B207" s="124"/>
      <c r="D207">
        <v>39</v>
      </c>
      <c r="E207" t="s">
        <v>1003</v>
      </c>
    </row>
    <row r="208" spans="1:5" x14ac:dyDescent="0.25">
      <c r="A208" s="124" t="s">
        <v>1555</v>
      </c>
      <c r="B208" s="124"/>
      <c r="D208">
        <v>39</v>
      </c>
      <c r="E208" t="s">
        <v>1003</v>
      </c>
    </row>
    <row r="209" spans="1:5" x14ac:dyDescent="0.25">
      <c r="A209" s="124" t="s">
        <v>1426</v>
      </c>
      <c r="B209" s="124"/>
      <c r="D209">
        <v>39</v>
      </c>
      <c r="E209" t="s">
        <v>1003</v>
      </c>
    </row>
    <row r="210" spans="1:5" x14ac:dyDescent="0.25">
      <c r="A210" s="124" t="s">
        <v>1427</v>
      </c>
      <c r="B210" s="124"/>
      <c r="D210">
        <v>39</v>
      </c>
      <c r="E210" t="s">
        <v>1003</v>
      </c>
    </row>
    <row r="211" spans="1:5" x14ac:dyDescent="0.25">
      <c r="A211" s="124" t="s">
        <v>1428</v>
      </c>
      <c r="B211" s="124"/>
      <c r="D211">
        <v>39</v>
      </c>
      <c r="E211" t="s">
        <v>1003</v>
      </c>
    </row>
    <row r="212" spans="1:5" x14ac:dyDescent="0.25">
      <c r="A212" s="124" t="s">
        <v>1429</v>
      </c>
      <c r="B212" s="124"/>
      <c r="D212">
        <v>39</v>
      </c>
      <c r="E212" t="s">
        <v>1003</v>
      </c>
    </row>
    <row r="213" spans="1:5" x14ac:dyDescent="0.25">
      <c r="A213" s="124" t="s">
        <v>1430</v>
      </c>
      <c r="B213" s="124"/>
      <c r="D213">
        <v>39</v>
      </c>
      <c r="E213" t="s">
        <v>1003</v>
      </c>
    </row>
    <row r="214" spans="1:5" x14ac:dyDescent="0.25">
      <c r="A214" s="124" t="s">
        <v>1556</v>
      </c>
      <c r="B214" s="124"/>
      <c r="D214">
        <v>39</v>
      </c>
      <c r="E214" t="s">
        <v>1245</v>
      </c>
    </row>
    <row r="215" spans="1:5" x14ac:dyDescent="0.25">
      <c r="A215" s="124" t="s">
        <v>1431</v>
      </c>
      <c r="B215" s="124"/>
      <c r="D215">
        <v>39</v>
      </c>
      <c r="E215" t="s">
        <v>1245</v>
      </c>
    </row>
    <row r="216" spans="1:5" x14ac:dyDescent="0.25">
      <c r="A216" s="124" t="s">
        <v>1557</v>
      </c>
      <c r="B216" s="124"/>
      <c r="D216">
        <v>39</v>
      </c>
      <c r="E216" t="s">
        <v>1246</v>
      </c>
    </row>
    <row r="217" spans="1:5" x14ac:dyDescent="0.25">
      <c r="A217" s="124" t="s">
        <v>1558</v>
      </c>
      <c r="B217" s="124"/>
      <c r="D217">
        <v>36</v>
      </c>
      <c r="E217" t="s">
        <v>853</v>
      </c>
    </row>
    <row r="218" spans="1:5" x14ac:dyDescent="0.25">
      <c r="A218" s="124" t="s">
        <v>1432</v>
      </c>
      <c r="B218" s="124"/>
      <c r="D218">
        <v>59</v>
      </c>
      <c r="E218" t="s">
        <v>770</v>
      </c>
    </row>
    <row r="219" spans="1:5" x14ac:dyDescent="0.25">
      <c r="A219" s="124" t="s">
        <v>1435</v>
      </c>
      <c r="B219" s="124"/>
      <c r="D219">
        <v>58</v>
      </c>
      <c r="E219" t="s">
        <v>770</v>
      </c>
    </row>
    <row r="220" spans="1:5" x14ac:dyDescent="0.25">
      <c r="A220" s="124" t="s">
        <v>1433</v>
      </c>
      <c r="B220" s="124"/>
      <c r="D220">
        <v>58</v>
      </c>
      <c r="E220" t="s">
        <v>770</v>
      </c>
    </row>
    <row r="221" spans="1:5" x14ac:dyDescent="0.25">
      <c r="A221" s="124" t="s">
        <v>1434</v>
      </c>
      <c r="B221" s="124"/>
      <c r="D221">
        <v>58</v>
      </c>
      <c r="E221" t="s">
        <v>770</v>
      </c>
    </row>
    <row r="222" spans="1:5" x14ac:dyDescent="0.25">
      <c r="A222" s="124" t="s">
        <v>1559</v>
      </c>
      <c r="B222" s="124"/>
      <c r="D222">
        <v>58</v>
      </c>
      <c r="E222" t="s">
        <v>770</v>
      </c>
    </row>
    <row r="223" spans="1:5" x14ac:dyDescent="0.25">
      <c r="A223" s="124" t="s">
        <v>1560</v>
      </c>
      <c r="B223" s="124"/>
      <c r="D223">
        <v>39</v>
      </c>
      <c r="E223" t="s">
        <v>1247</v>
      </c>
    </row>
    <row r="224" spans="1:5" x14ac:dyDescent="0.25">
      <c r="A224" s="124" t="s">
        <v>1436</v>
      </c>
      <c r="B224" s="124"/>
      <c r="D224">
        <v>69</v>
      </c>
      <c r="E224" t="s">
        <v>1249</v>
      </c>
    </row>
    <row r="225" spans="1:5" x14ac:dyDescent="0.25">
      <c r="A225" s="124" t="s">
        <v>1437</v>
      </c>
      <c r="B225" s="124"/>
      <c r="D225">
        <v>50</v>
      </c>
      <c r="E225" t="s">
        <v>1250</v>
      </c>
    </row>
    <row r="226" spans="1:5" x14ac:dyDescent="0.25">
      <c r="A226" s="124" t="s">
        <v>1561</v>
      </c>
      <c r="B226" s="124"/>
      <c r="D226">
        <v>53</v>
      </c>
      <c r="E226" t="s">
        <v>1250</v>
      </c>
    </row>
    <row r="227" spans="1:5" x14ac:dyDescent="0.25">
      <c r="A227" s="124" t="s">
        <v>1438</v>
      </c>
      <c r="B227" s="124"/>
      <c r="D227">
        <v>60</v>
      </c>
      <c r="E227" t="s">
        <v>1251</v>
      </c>
    </row>
    <row r="228" spans="1:5" x14ac:dyDescent="0.25">
      <c r="A228" s="124" t="s">
        <v>1439</v>
      </c>
      <c r="B228" s="124"/>
      <c r="D228">
        <v>59</v>
      </c>
      <c r="E228" t="s">
        <v>1251</v>
      </c>
    </row>
    <row r="229" spans="1:5" x14ac:dyDescent="0.25">
      <c r="A229" s="124" t="s">
        <v>1440</v>
      </c>
      <c r="B229" s="124"/>
      <c r="D229">
        <v>58</v>
      </c>
      <c r="E229" t="s">
        <v>1252</v>
      </c>
    </row>
    <row r="230" spans="1:5" x14ac:dyDescent="0.25">
      <c r="A230" s="124" t="s">
        <v>1442</v>
      </c>
      <c r="B230" s="124"/>
      <c r="D230">
        <v>58</v>
      </c>
      <c r="E230" t="s">
        <v>1252</v>
      </c>
    </row>
    <row r="231" spans="1:5" x14ac:dyDescent="0.25">
      <c r="A231" s="124" t="s">
        <v>1441</v>
      </c>
      <c r="B231" s="124"/>
      <c r="D231">
        <v>59</v>
      </c>
      <c r="E231" t="s">
        <v>1252</v>
      </c>
    </row>
    <row r="232" spans="1:5" x14ac:dyDescent="0.25">
      <c r="A232" s="124" t="s">
        <v>1562</v>
      </c>
      <c r="B232" s="124"/>
      <c r="D232">
        <v>49</v>
      </c>
      <c r="E232" t="s">
        <v>1252</v>
      </c>
    </row>
    <row r="233" spans="1:5" x14ac:dyDescent="0.25">
      <c r="A233" s="124" t="s">
        <v>1563</v>
      </c>
      <c r="B233" s="124"/>
      <c r="D233">
        <v>25</v>
      </c>
      <c r="E233" t="s">
        <v>1013</v>
      </c>
    </row>
    <row r="234" spans="1:5" x14ac:dyDescent="0.25">
      <c r="A234" s="124" t="s">
        <v>1443</v>
      </c>
      <c r="B234" s="124"/>
      <c r="D234">
        <v>48</v>
      </c>
      <c r="E234" t="s">
        <v>757</v>
      </c>
    </row>
    <row r="235" spans="1:5" x14ac:dyDescent="0.25">
      <c r="A235" s="124" t="s">
        <v>1564</v>
      </c>
      <c r="B235" s="124"/>
      <c r="D235">
        <v>35</v>
      </c>
      <c r="E235" t="s">
        <v>757</v>
      </c>
    </row>
    <row r="236" spans="1:5" x14ac:dyDescent="0.25">
      <c r="A236" s="124" t="s">
        <v>1444</v>
      </c>
      <c r="B236" s="124"/>
      <c r="D236">
        <v>60</v>
      </c>
      <c r="E236" t="s">
        <v>1254</v>
      </c>
    </row>
    <row r="237" spans="1:5" x14ac:dyDescent="0.25">
      <c r="A237" s="124" t="s">
        <v>1445</v>
      </c>
      <c r="B237" s="124"/>
      <c r="D237">
        <v>39</v>
      </c>
      <c r="E237" t="s">
        <v>1255</v>
      </c>
    </row>
    <row r="238" spans="1:5" x14ac:dyDescent="0.25">
      <c r="A238" s="124" t="s">
        <v>1565</v>
      </c>
      <c r="B238" s="124"/>
      <c r="D238">
        <v>80</v>
      </c>
      <c r="E238" t="s">
        <v>1255</v>
      </c>
    </row>
    <row r="239" spans="1:5" x14ac:dyDescent="0.25">
      <c r="A239" s="124" t="s">
        <v>1446</v>
      </c>
      <c r="B239" s="124"/>
      <c r="D239">
        <v>50</v>
      </c>
      <c r="E239" t="s">
        <v>1256</v>
      </c>
    </row>
    <row r="240" spans="1:5" x14ac:dyDescent="0.25">
      <c r="A240" s="124" t="s">
        <v>1566</v>
      </c>
      <c r="B240" s="124"/>
      <c r="D240">
        <v>50</v>
      </c>
      <c r="E240" t="s">
        <v>1256</v>
      </c>
    </row>
    <row r="241" spans="1:5" x14ac:dyDescent="0.25">
      <c r="A241" s="124" t="s">
        <v>1447</v>
      </c>
      <c r="B241" s="124"/>
      <c r="D241">
        <v>30</v>
      </c>
      <c r="E241" t="s">
        <v>773</v>
      </c>
    </row>
    <row r="242" spans="1:5" x14ac:dyDescent="0.25">
      <c r="A242" s="124" t="s">
        <v>1567</v>
      </c>
      <c r="B242" s="124"/>
      <c r="D242">
        <v>30</v>
      </c>
      <c r="E242" t="s">
        <v>773</v>
      </c>
    </row>
    <row r="243" spans="1:5" x14ac:dyDescent="0.25">
      <c r="A243" s="124" t="s">
        <v>1449</v>
      </c>
      <c r="B243" s="124"/>
      <c r="D243">
        <v>70</v>
      </c>
      <c r="E243" t="s">
        <v>767</v>
      </c>
    </row>
    <row r="244" spans="1:5" x14ac:dyDescent="0.25">
      <c r="A244" s="124" t="s">
        <v>1448</v>
      </c>
      <c r="B244" s="124"/>
      <c r="D244">
        <v>39</v>
      </c>
      <c r="E244" t="s">
        <v>767</v>
      </c>
    </row>
    <row r="245" spans="1:5" x14ac:dyDescent="0.25">
      <c r="A245" s="124" t="s">
        <v>1568</v>
      </c>
      <c r="B245" s="124"/>
      <c r="D245">
        <v>39</v>
      </c>
      <c r="E245" t="s">
        <v>767</v>
      </c>
    </row>
    <row r="246" spans="1:5" x14ac:dyDescent="0.25">
      <c r="A246" s="124" t="s">
        <v>1569</v>
      </c>
      <c r="B246" s="124"/>
      <c r="D246">
        <v>39</v>
      </c>
      <c r="E246" t="s">
        <v>767</v>
      </c>
    </row>
    <row r="247" spans="1:5" x14ac:dyDescent="0.25">
      <c r="A247" s="124" t="s">
        <v>1450</v>
      </c>
      <c r="B247" s="124"/>
      <c r="D247">
        <v>60</v>
      </c>
      <c r="E247" t="s">
        <v>767</v>
      </c>
    </row>
    <row r="248" spans="1:5" x14ac:dyDescent="0.25">
      <c r="A248" s="124" t="s">
        <v>1570</v>
      </c>
      <c r="B248" s="124"/>
      <c r="D248">
        <v>35</v>
      </c>
      <c r="E248" t="s">
        <v>844</v>
      </c>
    </row>
    <row r="249" spans="1:5" x14ac:dyDescent="0.25">
      <c r="A249" s="124" t="s">
        <v>1571</v>
      </c>
      <c r="B249" s="124"/>
      <c r="D249">
        <v>36</v>
      </c>
      <c r="E249" t="s">
        <v>944</v>
      </c>
    </row>
    <row r="250" spans="1:5" x14ac:dyDescent="0.25">
      <c r="A250" s="124" t="s">
        <v>1451</v>
      </c>
      <c r="B250" s="124"/>
      <c r="D250">
        <v>59</v>
      </c>
      <c r="E250" t="s">
        <v>1257</v>
      </c>
    </row>
    <row r="251" spans="1:5" x14ac:dyDescent="0.25">
      <c r="A251" s="124" t="s">
        <v>1572</v>
      </c>
      <c r="B251" s="124"/>
      <c r="D251">
        <v>59</v>
      </c>
      <c r="E251" t="s">
        <v>1257</v>
      </c>
    </row>
    <row r="252" spans="1:5" x14ac:dyDescent="0.25">
      <c r="A252" s="124" t="s">
        <v>1573</v>
      </c>
      <c r="B252" s="124"/>
      <c r="D252">
        <v>50</v>
      </c>
      <c r="E252" t="s">
        <v>1258</v>
      </c>
    </row>
    <row r="253" spans="1:5" x14ac:dyDescent="0.25">
      <c r="A253" s="124" t="s">
        <v>1452</v>
      </c>
      <c r="B253" s="124"/>
      <c r="D253">
        <v>40</v>
      </c>
      <c r="E253" t="s">
        <v>725</v>
      </c>
    </row>
    <row r="254" spans="1:5" x14ac:dyDescent="0.25">
      <c r="A254" s="124" t="s">
        <v>1574</v>
      </c>
      <c r="B254" s="124"/>
      <c r="D254">
        <v>69</v>
      </c>
      <c r="E254" t="s">
        <v>1259</v>
      </c>
    </row>
    <row r="255" spans="1:5" x14ac:dyDescent="0.25">
      <c r="A255" s="124" t="s">
        <v>1575</v>
      </c>
      <c r="B255" s="124"/>
      <c r="D255">
        <v>35</v>
      </c>
      <c r="E255" t="s">
        <v>1260</v>
      </c>
    </row>
    <row r="256" spans="1:5" x14ac:dyDescent="0.25">
      <c r="A256" s="124" t="s">
        <v>1453</v>
      </c>
      <c r="B256" s="124"/>
      <c r="D256">
        <v>60</v>
      </c>
      <c r="E256" t="s">
        <v>1038</v>
      </c>
    </row>
    <row r="257" spans="1:5" x14ac:dyDescent="0.25">
      <c r="A257" s="124" t="s">
        <v>1576</v>
      </c>
      <c r="B257" s="124"/>
      <c r="D257">
        <v>68</v>
      </c>
      <c r="E257" t="s">
        <v>1038</v>
      </c>
    </row>
    <row r="258" spans="1:5" x14ac:dyDescent="0.25">
      <c r="A258" s="124" t="s">
        <v>1577</v>
      </c>
      <c r="B258" s="124"/>
      <c r="D258">
        <v>69</v>
      </c>
      <c r="E258" t="s">
        <v>922</v>
      </c>
    </row>
    <row r="259" spans="1:5" x14ac:dyDescent="0.25">
      <c r="A259" s="124" t="s">
        <v>1578</v>
      </c>
      <c r="B259" s="124"/>
      <c r="D259">
        <v>35</v>
      </c>
      <c r="E259" t="s">
        <v>1261</v>
      </c>
    </row>
    <row r="260" spans="1:5" x14ac:dyDescent="0.25">
      <c r="A260" s="124" t="s">
        <v>1579</v>
      </c>
      <c r="B260" s="124"/>
      <c r="D260">
        <v>69</v>
      </c>
      <c r="E260" t="s">
        <v>1262</v>
      </c>
    </row>
    <row r="261" spans="1:5" x14ac:dyDescent="0.25">
      <c r="A261" s="124" t="s">
        <v>1580</v>
      </c>
      <c r="B261" s="124"/>
      <c r="D261">
        <v>69</v>
      </c>
      <c r="E261" t="s">
        <v>1263</v>
      </c>
    </row>
    <row r="262" spans="1:5" x14ac:dyDescent="0.25">
      <c r="A262" s="124" t="s">
        <v>1454</v>
      </c>
      <c r="B262" s="124"/>
      <c r="D262">
        <v>52</v>
      </c>
      <c r="E262" t="s">
        <v>1264</v>
      </c>
    </row>
    <row r="263" spans="1:5" x14ac:dyDescent="0.25">
      <c r="A263" s="124" t="s">
        <v>1581</v>
      </c>
      <c r="B263" s="124"/>
      <c r="D263">
        <v>50</v>
      </c>
      <c r="E263" t="s">
        <v>1264</v>
      </c>
    </row>
    <row r="264" spans="1:5" x14ac:dyDescent="0.25">
      <c r="A264" s="124" t="s">
        <v>1455</v>
      </c>
      <c r="B264" s="124"/>
      <c r="D264">
        <v>50</v>
      </c>
      <c r="E264" t="s">
        <v>1264</v>
      </c>
    </row>
    <row r="265" spans="1:5" x14ac:dyDescent="0.25">
      <c r="A265" s="124" t="s">
        <v>1456</v>
      </c>
      <c r="B265" s="124"/>
      <c r="D265">
        <v>50</v>
      </c>
      <c r="E265" t="s">
        <v>1265</v>
      </c>
    </row>
    <row r="266" spans="1:5" x14ac:dyDescent="0.25">
      <c r="A266" s="124" t="s">
        <v>1582</v>
      </c>
      <c r="B266" s="124"/>
      <c r="D266">
        <v>50</v>
      </c>
      <c r="E266" t="s">
        <v>1265</v>
      </c>
    </row>
    <row r="267" spans="1:5" x14ac:dyDescent="0.25">
      <c r="A267" s="124" t="s">
        <v>1457</v>
      </c>
      <c r="B267" s="124"/>
      <c r="D267">
        <v>50</v>
      </c>
      <c r="E267" t="s">
        <v>1267</v>
      </c>
    </row>
    <row r="268" spans="1:5" x14ac:dyDescent="0.25">
      <c r="A268" s="124" t="s">
        <v>1583</v>
      </c>
      <c r="B268" s="124"/>
      <c r="D268">
        <v>35</v>
      </c>
      <c r="E268" t="s">
        <v>1268</v>
      </c>
    </row>
    <row r="269" spans="1:5" x14ac:dyDescent="0.25">
      <c r="A269" s="124" t="s">
        <v>1584</v>
      </c>
      <c r="B269" s="124"/>
      <c r="D269">
        <v>50</v>
      </c>
      <c r="E269" t="s">
        <v>1269</v>
      </c>
    </row>
    <row r="270" spans="1:5" x14ac:dyDescent="0.25">
      <c r="A270" s="124" t="s">
        <v>1585</v>
      </c>
      <c r="B270" s="124"/>
      <c r="D270">
        <v>35</v>
      </c>
      <c r="E270" t="s">
        <v>877</v>
      </c>
    </row>
    <row r="271" spans="1:5" x14ac:dyDescent="0.25">
      <c r="A271" s="124" t="s">
        <v>1458</v>
      </c>
      <c r="B271" s="124"/>
      <c r="D271">
        <v>50</v>
      </c>
      <c r="E271" t="s">
        <v>1271</v>
      </c>
    </row>
    <row r="272" spans="1:5" x14ac:dyDescent="0.25">
      <c r="A272" s="124" t="s">
        <v>1459</v>
      </c>
      <c r="B272" s="124"/>
      <c r="D272">
        <v>40</v>
      </c>
      <c r="E272" t="s">
        <v>861</v>
      </c>
    </row>
    <row r="273" spans="1:5" x14ac:dyDescent="0.25">
      <c r="A273" s="124" t="s">
        <v>1586</v>
      </c>
      <c r="B273" s="124"/>
      <c r="D273">
        <v>35</v>
      </c>
      <c r="E273" t="s">
        <v>861</v>
      </c>
    </row>
    <row r="274" spans="1:5" x14ac:dyDescent="0.25">
      <c r="A274" s="124" t="s">
        <v>1460</v>
      </c>
      <c r="B274" s="124"/>
      <c r="D274">
        <v>65</v>
      </c>
      <c r="E274" t="s">
        <v>965</v>
      </c>
    </row>
    <row r="275" spans="1:5" x14ac:dyDescent="0.25">
      <c r="A275" s="124" t="s">
        <v>1461</v>
      </c>
      <c r="B275" s="124"/>
      <c r="D275">
        <v>49</v>
      </c>
      <c r="E275" t="s">
        <v>1273</v>
      </c>
    </row>
    <row r="276" spans="1:5" x14ac:dyDescent="0.25">
      <c r="A276" s="124" t="s">
        <v>1587</v>
      </c>
      <c r="B276" s="124"/>
      <c r="D276">
        <v>39</v>
      </c>
      <c r="E276" t="s">
        <v>1274</v>
      </c>
    </row>
    <row r="277" spans="1:5" x14ac:dyDescent="0.25">
      <c r="A277" s="124" t="s">
        <v>1462</v>
      </c>
      <c r="B277" s="124"/>
      <c r="D277">
        <v>40</v>
      </c>
      <c r="E277" t="s">
        <v>1275</v>
      </c>
    </row>
    <row r="278" spans="1:5" x14ac:dyDescent="0.25">
      <c r="A278" s="124" t="s">
        <v>1588</v>
      </c>
      <c r="B278" s="124"/>
      <c r="D278">
        <v>64</v>
      </c>
      <c r="E278" t="s">
        <v>1275</v>
      </c>
    </row>
    <row r="279" spans="1:5" x14ac:dyDescent="0.25">
      <c r="A279" s="124" t="s">
        <v>1463</v>
      </c>
      <c r="B279" s="124"/>
      <c r="D279">
        <v>69</v>
      </c>
      <c r="E279" t="s">
        <v>1276</v>
      </c>
    </row>
    <row r="280" spans="1:5" x14ac:dyDescent="0.25">
      <c r="A280" s="124" t="s">
        <v>1464</v>
      </c>
      <c r="B280" s="124"/>
      <c r="D280">
        <v>69</v>
      </c>
      <c r="E280" t="s">
        <v>1276</v>
      </c>
    </row>
    <row r="281" spans="1:5" x14ac:dyDescent="0.25">
      <c r="A281" s="124" t="s">
        <v>1589</v>
      </c>
      <c r="B281" s="124"/>
      <c r="D281">
        <v>120</v>
      </c>
      <c r="E281" t="s">
        <v>1276</v>
      </c>
    </row>
    <row r="282" spans="1:5" x14ac:dyDescent="0.25">
      <c r="A282" s="124" t="s">
        <v>1590</v>
      </c>
      <c r="B282" s="124"/>
      <c r="D282">
        <v>50</v>
      </c>
      <c r="E282" t="s">
        <v>1277</v>
      </c>
    </row>
    <row r="283" spans="1:5" x14ac:dyDescent="0.25">
      <c r="A283" s="124" t="s">
        <v>1591</v>
      </c>
      <c r="B283" s="124"/>
      <c r="D283">
        <v>54</v>
      </c>
      <c r="E283" t="s">
        <v>1278</v>
      </c>
    </row>
    <row r="284" spans="1:5" x14ac:dyDescent="0.25">
      <c r="A284" s="124" t="s">
        <v>1592</v>
      </c>
      <c r="B284" s="124"/>
      <c r="D284">
        <v>39</v>
      </c>
      <c r="E284" t="s">
        <v>1279</v>
      </c>
    </row>
    <row r="285" spans="1:5" x14ac:dyDescent="0.25">
      <c r="A285" s="124" t="s">
        <v>1593</v>
      </c>
      <c r="B285" s="124"/>
      <c r="D285">
        <v>69</v>
      </c>
      <c r="E285" t="s">
        <v>1280</v>
      </c>
    </row>
    <row r="286" spans="1:5" x14ac:dyDescent="0.25">
      <c r="A286" s="124" t="s">
        <v>1594</v>
      </c>
      <c r="B286" s="124"/>
      <c r="D286">
        <v>40</v>
      </c>
      <c r="E286" t="s">
        <v>937</v>
      </c>
    </row>
    <row r="287" spans="1:5" x14ac:dyDescent="0.25">
      <c r="A287" s="124" t="s">
        <v>1417</v>
      </c>
      <c r="B287" s="124"/>
      <c r="D287">
        <v>69</v>
      </c>
      <c r="E287" t="s">
        <v>1241</v>
      </c>
    </row>
    <row r="288" spans="1:5" x14ac:dyDescent="0.25">
      <c r="A288" s="124" t="s">
        <v>1419</v>
      </c>
      <c r="B288" s="124"/>
      <c r="D288">
        <v>69</v>
      </c>
      <c r="E288" t="s">
        <v>1242</v>
      </c>
    </row>
    <row r="289" spans="1:5" x14ac:dyDescent="0.25">
      <c r="A289" s="124" t="s">
        <v>1418</v>
      </c>
      <c r="B289" s="124"/>
      <c r="D289">
        <v>69</v>
      </c>
      <c r="E289" t="s">
        <v>1242</v>
      </c>
    </row>
    <row r="290" spans="1:5" x14ac:dyDescent="0.25">
      <c r="A290" s="124" t="s">
        <v>1551</v>
      </c>
      <c r="B290" s="124"/>
      <c r="D290">
        <v>39</v>
      </c>
      <c r="E290" t="s">
        <v>1242</v>
      </c>
    </row>
    <row r="291" spans="1:5" x14ac:dyDescent="0.25">
      <c r="A291" s="124" t="s">
        <v>1420</v>
      </c>
      <c r="B291" s="124"/>
      <c r="D291">
        <v>68</v>
      </c>
      <c r="E291" t="s">
        <v>1242</v>
      </c>
    </row>
    <row r="292" spans="1:5" x14ac:dyDescent="0.25">
      <c r="A292" s="124" t="s">
        <v>1552</v>
      </c>
      <c r="B292" s="124"/>
      <c r="D292">
        <v>49</v>
      </c>
      <c r="E292" t="s">
        <v>1244</v>
      </c>
    </row>
    <row r="293" spans="1:5" x14ac:dyDescent="0.25">
      <c r="A293" s="124" t="s">
        <v>1553</v>
      </c>
      <c r="B293" s="124"/>
      <c r="D293">
        <v>52</v>
      </c>
      <c r="E293" t="s">
        <v>1031</v>
      </c>
    </row>
    <row r="294" spans="1:5" x14ac:dyDescent="0.25">
      <c r="A294" s="124" t="s">
        <v>1595</v>
      </c>
      <c r="B294" s="124"/>
      <c r="D294">
        <v>29</v>
      </c>
      <c r="E294" t="s">
        <v>645</v>
      </c>
    </row>
    <row r="295" spans="1:5" x14ac:dyDescent="0.25">
      <c r="A295" s="124" t="s">
        <v>1596</v>
      </c>
      <c r="B295" s="124"/>
      <c r="D295">
        <v>29</v>
      </c>
      <c r="E295" t="s">
        <v>819</v>
      </c>
    </row>
    <row r="296" spans="1:5" x14ac:dyDescent="0.25">
      <c r="A296" s="124" t="s">
        <v>1597</v>
      </c>
      <c r="B296" s="124"/>
      <c r="D296">
        <v>59</v>
      </c>
      <c r="E296" t="s">
        <v>678</v>
      </c>
    </row>
    <row r="297" spans="1:5" x14ac:dyDescent="0.25">
      <c r="A297" s="124" t="s">
        <v>1471</v>
      </c>
      <c r="B297" s="124"/>
      <c r="D297">
        <v>50</v>
      </c>
      <c r="E297" t="s">
        <v>899</v>
      </c>
    </row>
    <row r="298" spans="1:5" x14ac:dyDescent="0.25">
      <c r="A298" s="124"/>
      <c r="B298" s="124"/>
    </row>
    <row r="299" spans="1:5" x14ac:dyDescent="0.25">
      <c r="A299" s="124"/>
      <c r="B299" s="124"/>
    </row>
    <row r="300" spans="1:5" x14ac:dyDescent="0.25">
      <c r="A300" s="124"/>
      <c r="B300" s="124"/>
    </row>
    <row r="301" spans="1:5" x14ac:dyDescent="0.25">
      <c r="A301" s="124"/>
      <c r="B301" s="124"/>
    </row>
    <row r="302" spans="1:5" x14ac:dyDescent="0.25">
      <c r="A302" s="124"/>
      <c r="B302" s="124"/>
    </row>
    <row r="303" spans="1:5" x14ac:dyDescent="0.25">
      <c r="A303" s="124"/>
      <c r="B303" s="124"/>
    </row>
    <row r="304" spans="1:5" x14ac:dyDescent="0.25">
      <c r="A304" s="124"/>
      <c r="B304" s="124"/>
    </row>
    <row r="305" spans="1:2" x14ac:dyDescent="0.25">
      <c r="A305" s="124"/>
      <c r="B305" s="124"/>
    </row>
    <row r="306" spans="1:2" x14ac:dyDescent="0.25">
      <c r="A306" s="124"/>
      <c r="B306" s="124"/>
    </row>
    <row r="307" spans="1:2" x14ac:dyDescent="0.25">
      <c r="A307" s="124"/>
      <c r="B307" s="124"/>
    </row>
    <row r="308" spans="1:2" x14ac:dyDescent="0.25">
      <c r="A308" s="124"/>
      <c r="B308" s="124"/>
    </row>
    <row r="309" spans="1:2" x14ac:dyDescent="0.25">
      <c r="A309" s="124"/>
      <c r="B309" s="124"/>
    </row>
    <row r="310" spans="1:2" x14ac:dyDescent="0.25">
      <c r="A310" s="124"/>
      <c r="B310" s="124"/>
    </row>
    <row r="311" spans="1:2" x14ac:dyDescent="0.25">
      <c r="A311" s="124"/>
      <c r="B311" s="124"/>
    </row>
    <row r="312" spans="1:2" x14ac:dyDescent="0.25">
      <c r="A312" s="124"/>
      <c r="B312" s="124"/>
    </row>
    <row r="313" spans="1:2" x14ac:dyDescent="0.25">
      <c r="A313" s="124"/>
      <c r="B313" s="124"/>
    </row>
    <row r="314" spans="1:2" x14ac:dyDescent="0.25">
      <c r="A314" s="124"/>
      <c r="B314" s="124"/>
    </row>
    <row r="315" spans="1:2" x14ac:dyDescent="0.25">
      <c r="A315" s="124"/>
      <c r="B315" s="124"/>
    </row>
    <row r="316" spans="1:2" x14ac:dyDescent="0.25">
      <c r="A316" s="124"/>
      <c r="B316" s="124"/>
    </row>
    <row r="317" spans="1:2" x14ac:dyDescent="0.25">
      <c r="A317" s="124"/>
      <c r="B317" s="124"/>
    </row>
    <row r="318" spans="1:2" x14ac:dyDescent="0.25">
      <c r="A318" s="124"/>
      <c r="B318" s="124"/>
    </row>
    <row r="319" spans="1:2" x14ac:dyDescent="0.25">
      <c r="A319" s="124"/>
      <c r="B319" s="124"/>
    </row>
    <row r="320" spans="1:2" x14ac:dyDescent="0.25">
      <c r="A320" s="124"/>
      <c r="B320" s="124"/>
    </row>
    <row r="321" spans="1:2" x14ac:dyDescent="0.25">
      <c r="A321" s="124"/>
      <c r="B321" s="124"/>
    </row>
    <row r="322" spans="1:2" x14ac:dyDescent="0.25">
      <c r="A322" s="124"/>
      <c r="B322" s="124"/>
    </row>
    <row r="323" spans="1:2" x14ac:dyDescent="0.25">
      <c r="A323" s="124"/>
      <c r="B323" s="124"/>
    </row>
    <row r="324" spans="1:2" x14ac:dyDescent="0.25">
      <c r="A324" s="124"/>
      <c r="B324" s="124"/>
    </row>
    <row r="325" spans="1:2" x14ac:dyDescent="0.25">
      <c r="A325" s="124"/>
      <c r="B325" s="124"/>
    </row>
    <row r="326" spans="1:2" x14ac:dyDescent="0.25">
      <c r="A326" s="124"/>
      <c r="B326" s="124"/>
    </row>
    <row r="327" spans="1:2" x14ac:dyDescent="0.25">
      <c r="A327" s="124"/>
      <c r="B327" s="124"/>
    </row>
    <row r="328" spans="1:2" x14ac:dyDescent="0.25">
      <c r="A328" s="124"/>
      <c r="B328" s="124"/>
    </row>
    <row r="329" spans="1:2" x14ac:dyDescent="0.25">
      <c r="A329" s="124"/>
      <c r="B329" s="124"/>
    </row>
    <row r="330" spans="1:2" x14ac:dyDescent="0.25">
      <c r="A330" s="124"/>
      <c r="B330" s="124"/>
    </row>
    <row r="331" spans="1:2" x14ac:dyDescent="0.25">
      <c r="A331" s="124"/>
      <c r="B331" s="124"/>
    </row>
    <row r="332" spans="1:2" x14ac:dyDescent="0.25">
      <c r="A332" s="124"/>
      <c r="B332" s="124"/>
    </row>
    <row r="333" spans="1:2" x14ac:dyDescent="0.25">
      <c r="A333" s="124"/>
      <c r="B333" s="124"/>
    </row>
    <row r="334" spans="1:2" x14ac:dyDescent="0.25">
      <c r="A334" s="124"/>
      <c r="B334" s="124"/>
    </row>
    <row r="335" spans="1:2" x14ac:dyDescent="0.25">
      <c r="A335" s="124"/>
      <c r="B335" s="124"/>
    </row>
    <row r="336" spans="1:2" x14ac:dyDescent="0.25">
      <c r="A336" s="124"/>
      <c r="B336" s="124"/>
    </row>
    <row r="337" spans="1:2" x14ac:dyDescent="0.25">
      <c r="A337" s="124"/>
      <c r="B337" s="124"/>
    </row>
    <row r="338" spans="1:2" x14ac:dyDescent="0.25">
      <c r="A338" s="124"/>
      <c r="B338" s="124"/>
    </row>
    <row r="339" spans="1:2" x14ac:dyDescent="0.25">
      <c r="A339" s="124"/>
      <c r="B339" s="124"/>
    </row>
    <row r="340" spans="1:2" x14ac:dyDescent="0.25">
      <c r="A340" s="124"/>
      <c r="B340" s="124"/>
    </row>
    <row r="341" spans="1:2" x14ac:dyDescent="0.25">
      <c r="A341" s="124"/>
      <c r="B341" s="124"/>
    </row>
    <row r="342" spans="1:2" x14ac:dyDescent="0.25">
      <c r="A342" s="124"/>
      <c r="B342" s="124"/>
    </row>
    <row r="343" spans="1:2" x14ac:dyDescent="0.25">
      <c r="A343" s="124"/>
      <c r="B343" s="124"/>
    </row>
    <row r="344" spans="1:2" x14ac:dyDescent="0.25">
      <c r="A344" s="124"/>
      <c r="B344" s="124"/>
    </row>
    <row r="345" spans="1:2" x14ac:dyDescent="0.25">
      <c r="A345" s="124"/>
      <c r="B345" s="124"/>
    </row>
    <row r="346" spans="1:2" x14ac:dyDescent="0.25">
      <c r="A346" s="124"/>
      <c r="B346" s="124"/>
    </row>
    <row r="347" spans="1:2" x14ac:dyDescent="0.25">
      <c r="A347" s="124"/>
      <c r="B347" s="124"/>
    </row>
    <row r="348" spans="1:2" x14ac:dyDescent="0.25">
      <c r="A348" s="124"/>
      <c r="B348" s="124"/>
    </row>
    <row r="349" spans="1:2" x14ac:dyDescent="0.25">
      <c r="A349" s="124"/>
      <c r="B349" s="124"/>
    </row>
    <row r="350" spans="1:2" x14ac:dyDescent="0.25">
      <c r="A350" s="124"/>
      <c r="B350" s="124"/>
    </row>
    <row r="351" spans="1:2" x14ac:dyDescent="0.25">
      <c r="A351" s="124"/>
      <c r="B351" s="124"/>
    </row>
    <row r="352" spans="1:2" x14ac:dyDescent="0.25">
      <c r="A352" s="124"/>
      <c r="B352" s="124"/>
    </row>
    <row r="353" spans="1:2" x14ac:dyDescent="0.25">
      <c r="A353" s="124"/>
      <c r="B353" s="124"/>
    </row>
    <row r="354" spans="1:2" x14ac:dyDescent="0.25">
      <c r="A354" s="124"/>
      <c r="B354" s="124"/>
    </row>
    <row r="355" spans="1:2" x14ac:dyDescent="0.25">
      <c r="A355" s="124"/>
      <c r="B355" s="124"/>
    </row>
    <row r="356" spans="1:2" x14ac:dyDescent="0.25">
      <c r="A356" s="124"/>
      <c r="B356" s="124"/>
    </row>
    <row r="357" spans="1:2" x14ac:dyDescent="0.25">
      <c r="A357" s="124"/>
      <c r="B357" s="124"/>
    </row>
    <row r="358" spans="1:2" x14ac:dyDescent="0.25">
      <c r="A358" s="124"/>
      <c r="B358" s="124"/>
    </row>
    <row r="359" spans="1:2" x14ac:dyDescent="0.25">
      <c r="A359" s="124"/>
      <c r="B359" s="124"/>
    </row>
    <row r="360" spans="1:2" x14ac:dyDescent="0.25">
      <c r="A360" s="124"/>
      <c r="B360" s="124"/>
    </row>
    <row r="361" spans="1:2" x14ac:dyDescent="0.25">
      <c r="A361" s="124"/>
      <c r="B361" s="124"/>
    </row>
    <row r="362" spans="1:2" x14ac:dyDescent="0.25">
      <c r="A362" s="124"/>
      <c r="B362" s="124"/>
    </row>
    <row r="363" spans="1:2" x14ac:dyDescent="0.25">
      <c r="A363" s="124"/>
      <c r="B363" s="124"/>
    </row>
    <row r="364" spans="1:2" x14ac:dyDescent="0.25">
      <c r="A364" s="124"/>
      <c r="B364" s="124"/>
    </row>
    <row r="365" spans="1:2" x14ac:dyDescent="0.25">
      <c r="A365" s="124"/>
      <c r="B365" s="124"/>
    </row>
    <row r="366" spans="1:2" x14ac:dyDescent="0.25">
      <c r="A366" s="124"/>
      <c r="B366" s="124"/>
    </row>
    <row r="367" spans="1:2" x14ac:dyDescent="0.25">
      <c r="A367" s="124"/>
      <c r="B367" s="124"/>
    </row>
    <row r="368" spans="1:2" x14ac:dyDescent="0.25">
      <c r="A368" s="124"/>
      <c r="B368" s="124"/>
    </row>
    <row r="369" spans="1:2" x14ac:dyDescent="0.25">
      <c r="A369" s="124"/>
      <c r="B369" s="124"/>
    </row>
    <row r="370" spans="1:2" x14ac:dyDescent="0.25">
      <c r="A370" s="124"/>
      <c r="B370" s="124"/>
    </row>
    <row r="371" spans="1:2" x14ac:dyDescent="0.25">
      <c r="A371" s="124"/>
      <c r="B371" s="124"/>
    </row>
    <row r="372" spans="1:2" x14ac:dyDescent="0.25">
      <c r="A372" s="124"/>
      <c r="B372" s="124"/>
    </row>
    <row r="373" spans="1:2" x14ac:dyDescent="0.25">
      <c r="A373" s="124"/>
      <c r="B373" s="124"/>
    </row>
    <row r="374" spans="1:2" x14ac:dyDescent="0.25">
      <c r="A374" s="124"/>
      <c r="B374" s="124"/>
    </row>
    <row r="375" spans="1:2" x14ac:dyDescent="0.25">
      <c r="A375" s="124"/>
      <c r="B375" s="124"/>
    </row>
    <row r="376" spans="1:2" x14ac:dyDescent="0.25">
      <c r="A376" s="124"/>
      <c r="B376" s="124"/>
    </row>
    <row r="377" spans="1:2" x14ac:dyDescent="0.25">
      <c r="A377" s="124"/>
      <c r="B377" s="124"/>
    </row>
    <row r="378" spans="1:2" x14ac:dyDescent="0.25">
      <c r="A378" s="124"/>
      <c r="B378" s="124"/>
    </row>
    <row r="379" spans="1:2" x14ac:dyDescent="0.25">
      <c r="A379" s="124"/>
      <c r="B379" s="124"/>
    </row>
    <row r="380" spans="1:2" x14ac:dyDescent="0.25">
      <c r="A380" s="124"/>
      <c r="B380" s="124"/>
    </row>
    <row r="381" spans="1:2" x14ac:dyDescent="0.25">
      <c r="A381" s="124"/>
      <c r="B381" s="124"/>
    </row>
    <row r="382" spans="1:2" x14ac:dyDescent="0.25">
      <c r="A382" s="124"/>
      <c r="B382" s="124"/>
    </row>
    <row r="383" spans="1:2" x14ac:dyDescent="0.25">
      <c r="A383" s="124"/>
      <c r="B383" s="124"/>
    </row>
    <row r="384" spans="1:2" x14ac:dyDescent="0.25">
      <c r="A384" s="124"/>
      <c r="B384" s="124"/>
    </row>
    <row r="385" spans="1:2" x14ac:dyDescent="0.25">
      <c r="A385" s="124"/>
      <c r="B385" s="124"/>
    </row>
    <row r="386" spans="1:2" x14ac:dyDescent="0.25">
      <c r="A386" s="124"/>
      <c r="B386" s="124"/>
    </row>
    <row r="387" spans="1:2" x14ac:dyDescent="0.25">
      <c r="A387" s="124"/>
      <c r="B387" s="124"/>
    </row>
    <row r="388" spans="1:2" x14ac:dyDescent="0.25">
      <c r="A388" s="124"/>
      <c r="B388" s="124"/>
    </row>
    <row r="389" spans="1:2" x14ac:dyDescent="0.25">
      <c r="A389" s="124"/>
      <c r="B389" s="124"/>
    </row>
    <row r="390" spans="1:2" x14ac:dyDescent="0.25">
      <c r="A390" s="124"/>
      <c r="B390" s="124"/>
    </row>
    <row r="391" spans="1:2" x14ac:dyDescent="0.25">
      <c r="A391" s="124"/>
      <c r="B391" s="124"/>
    </row>
    <row r="392" spans="1:2" x14ac:dyDescent="0.25">
      <c r="A392" s="124"/>
      <c r="B392" s="124"/>
    </row>
    <row r="393" spans="1:2" x14ac:dyDescent="0.25">
      <c r="A393" s="124"/>
      <c r="B393" s="124"/>
    </row>
    <row r="394" spans="1:2" x14ac:dyDescent="0.25">
      <c r="A394" s="124"/>
      <c r="B394" s="124"/>
    </row>
    <row r="395" spans="1:2" x14ac:dyDescent="0.25">
      <c r="A395" s="124"/>
      <c r="B395" s="124"/>
    </row>
    <row r="396" spans="1:2" x14ac:dyDescent="0.25">
      <c r="A396" s="124"/>
      <c r="B396" s="124"/>
    </row>
    <row r="397" spans="1:2" x14ac:dyDescent="0.25">
      <c r="A397" s="124"/>
      <c r="B397" s="124"/>
    </row>
  </sheetData>
  <sortState ref="A1:E297">
    <sortCondition ref="A1:A297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1"/>
  <sheetViews>
    <sheetView workbookViewId="0">
      <selection activeCell="F8" sqref="F8"/>
    </sheetView>
  </sheetViews>
  <sheetFormatPr defaultRowHeight="15" x14ac:dyDescent="0.25"/>
  <cols>
    <col min="1" max="1" width="14.85546875" bestFit="1" customWidth="1"/>
    <col min="7" max="7" width="16.140625" bestFit="1" customWidth="1"/>
    <col min="8" max="9" width="16.140625" customWidth="1"/>
  </cols>
  <sheetData>
    <row r="1" spans="1:15" x14ac:dyDescent="0.25">
      <c r="A1" t="s">
        <v>1130</v>
      </c>
      <c r="B1" s="124" t="s">
        <v>1131</v>
      </c>
      <c r="C1" s="124"/>
      <c r="D1" s="124"/>
      <c r="E1" s="124"/>
      <c r="F1" s="124"/>
      <c r="G1" s="124"/>
      <c r="H1" s="124"/>
      <c r="I1" s="124"/>
      <c r="J1" t="s">
        <v>1132</v>
      </c>
      <c r="K1" t="s">
        <v>1133</v>
      </c>
      <c r="L1" t="s">
        <v>1134</v>
      </c>
    </row>
    <row r="2" spans="1:15" x14ac:dyDescent="0.25">
      <c r="B2" s="124"/>
      <c r="C2" s="124"/>
      <c r="D2" s="124"/>
      <c r="E2" s="124"/>
      <c r="F2" s="124"/>
      <c r="G2" s="124"/>
      <c r="H2" s="124"/>
      <c r="I2" s="124"/>
      <c r="K2" t="s">
        <v>1135</v>
      </c>
    </row>
    <row r="3" spans="1:15" x14ac:dyDescent="0.25">
      <c r="B3" s="124"/>
      <c r="C3" s="124"/>
      <c r="D3" s="124"/>
      <c r="E3" s="124"/>
      <c r="F3" s="124"/>
      <c r="G3" s="124"/>
      <c r="H3" s="124"/>
      <c r="I3" s="124"/>
    </row>
    <row r="4" spans="1:15" x14ac:dyDescent="0.25">
      <c r="A4" t="s">
        <v>1136</v>
      </c>
      <c r="B4" s="124">
        <v>51</v>
      </c>
      <c r="C4" s="124">
        <f>IF(AND(B4&gt;=50,B4&lt;70),20,IF(AND(B4&gt;=70,B4&lt;90),30,B4))</f>
        <v>20</v>
      </c>
      <c r="D4" s="124">
        <f>B4-50</f>
        <v>1</v>
      </c>
      <c r="E4" s="124">
        <f>B4-70</f>
        <v>-19</v>
      </c>
      <c r="F4" s="124">
        <f t="shared" ref="F4:F9" si="0">IF(B4=C4,C4,IF(AND(D4&gt;=0,D4&lt;9),C4+D4,C4+E4))</f>
        <v>21</v>
      </c>
      <c r="G4" s="124" t="str">
        <f>A4&amp;"."&amp;F4</f>
        <v>COR1-GB.1302.21</v>
      </c>
      <c r="H4" s="124" t="s">
        <v>1303</v>
      </c>
      <c r="I4" s="124"/>
      <c r="J4">
        <v>44</v>
      </c>
      <c r="K4">
        <v>69</v>
      </c>
      <c r="L4" t="s">
        <v>1137</v>
      </c>
      <c r="O4">
        <f>IF(A4=A3,1,0)</f>
        <v>0</v>
      </c>
    </row>
    <row r="5" spans="1:15" x14ac:dyDescent="0.25">
      <c r="A5" t="s">
        <v>1136</v>
      </c>
      <c r="B5" s="124">
        <v>52</v>
      </c>
      <c r="C5" s="124">
        <f t="shared" ref="C5:C68" si="1">IF(AND(B5&gt;=50,B5&lt;70),20,IF(AND(B5&gt;=70,B5&lt;90),30,B5))</f>
        <v>20</v>
      </c>
      <c r="D5" s="124">
        <f t="shared" ref="D5:D68" si="2">B5-50</f>
        <v>2</v>
      </c>
      <c r="E5" s="124">
        <f t="shared" ref="E5:E68" si="3">B5-70</f>
        <v>-18</v>
      </c>
      <c r="F5" s="124">
        <f t="shared" si="0"/>
        <v>22</v>
      </c>
      <c r="G5" s="124" t="str">
        <f t="shared" ref="G5:G68" si="4">A5&amp;"."&amp;F5</f>
        <v>COR1-GB.1302.22</v>
      </c>
      <c r="H5" s="124" t="s">
        <v>1304</v>
      </c>
      <c r="I5" s="124"/>
      <c r="J5">
        <v>44</v>
      </c>
      <c r="K5">
        <v>69</v>
      </c>
      <c r="L5" t="s">
        <v>1137</v>
      </c>
      <c r="O5">
        <f t="shared" ref="O5:O68" si="5">IF(A5=A4,1,0)</f>
        <v>1</v>
      </c>
    </row>
    <row r="6" spans="1:15" x14ac:dyDescent="0.25">
      <c r="A6" t="s">
        <v>1136</v>
      </c>
      <c r="B6" s="124">
        <v>53</v>
      </c>
      <c r="C6" s="124">
        <f t="shared" si="1"/>
        <v>20</v>
      </c>
      <c r="D6" s="124">
        <f t="shared" si="2"/>
        <v>3</v>
      </c>
      <c r="E6" s="124">
        <f t="shared" si="3"/>
        <v>-17</v>
      </c>
      <c r="F6" s="124">
        <f t="shared" si="0"/>
        <v>23</v>
      </c>
      <c r="G6" s="124" t="str">
        <f t="shared" si="4"/>
        <v>COR1-GB.1302.23</v>
      </c>
      <c r="H6" s="124" t="s">
        <v>1305</v>
      </c>
      <c r="I6" s="124"/>
      <c r="J6">
        <v>30</v>
      </c>
      <c r="K6">
        <v>69</v>
      </c>
      <c r="L6" t="s">
        <v>1137</v>
      </c>
      <c r="O6">
        <f t="shared" si="5"/>
        <v>1</v>
      </c>
    </row>
    <row r="7" spans="1:15" x14ac:dyDescent="0.25">
      <c r="A7" t="s">
        <v>1136</v>
      </c>
      <c r="B7" s="124">
        <v>54</v>
      </c>
      <c r="C7" s="124">
        <f t="shared" si="1"/>
        <v>20</v>
      </c>
      <c r="D7" s="124">
        <f t="shared" si="2"/>
        <v>4</v>
      </c>
      <c r="E7" s="124">
        <f t="shared" si="3"/>
        <v>-16</v>
      </c>
      <c r="F7" s="124">
        <f t="shared" si="0"/>
        <v>24</v>
      </c>
      <c r="G7" s="124" t="str">
        <f t="shared" si="4"/>
        <v>COR1-GB.1302.24</v>
      </c>
      <c r="H7" s="124" t="s">
        <v>1306</v>
      </c>
      <c r="I7" s="124"/>
      <c r="J7">
        <v>45</v>
      </c>
      <c r="K7">
        <v>59</v>
      </c>
      <c r="L7" t="s">
        <v>1137</v>
      </c>
      <c r="O7">
        <f t="shared" si="5"/>
        <v>1</v>
      </c>
    </row>
    <row r="8" spans="1:15" x14ac:dyDescent="0.25">
      <c r="A8" t="s">
        <v>1136</v>
      </c>
      <c r="B8" s="124">
        <v>55</v>
      </c>
      <c r="C8" s="124">
        <f t="shared" si="1"/>
        <v>20</v>
      </c>
      <c r="D8" s="124">
        <f t="shared" si="2"/>
        <v>5</v>
      </c>
      <c r="E8" s="124">
        <f t="shared" si="3"/>
        <v>-15</v>
      </c>
      <c r="F8" s="124">
        <f t="shared" si="0"/>
        <v>25</v>
      </c>
      <c r="G8" s="124" t="str">
        <f t="shared" si="4"/>
        <v>COR1-GB.1302.25</v>
      </c>
      <c r="H8" s="124" t="s">
        <v>1307</v>
      </c>
      <c r="I8" s="124"/>
      <c r="J8">
        <v>46</v>
      </c>
      <c r="K8">
        <v>59</v>
      </c>
      <c r="L8" t="s">
        <v>1137</v>
      </c>
      <c r="O8">
        <f t="shared" si="5"/>
        <v>1</v>
      </c>
    </row>
    <row r="9" spans="1:15" x14ac:dyDescent="0.25">
      <c r="A9" t="s">
        <v>1136</v>
      </c>
      <c r="B9" s="124">
        <v>56</v>
      </c>
      <c r="C9" s="124">
        <f t="shared" si="1"/>
        <v>20</v>
      </c>
      <c r="D9" s="124">
        <f t="shared" si="2"/>
        <v>6</v>
      </c>
      <c r="E9" s="124">
        <f t="shared" si="3"/>
        <v>-14</v>
      </c>
      <c r="F9" s="124">
        <f t="shared" si="0"/>
        <v>26</v>
      </c>
      <c r="G9" s="124" t="str">
        <f t="shared" si="4"/>
        <v>COR1-GB.1302.26</v>
      </c>
      <c r="H9" s="124" t="s">
        <v>1308</v>
      </c>
      <c r="I9" s="124"/>
      <c r="J9">
        <v>44</v>
      </c>
      <c r="K9">
        <v>69</v>
      </c>
      <c r="L9" t="s">
        <v>1137</v>
      </c>
      <c r="O9">
        <f t="shared" si="5"/>
        <v>1</v>
      </c>
    </row>
    <row r="10" spans="1:15" x14ac:dyDescent="0.25">
      <c r="A10" t="s">
        <v>1136</v>
      </c>
      <c r="B10" s="124">
        <v>70</v>
      </c>
      <c r="C10" s="124">
        <f t="shared" si="1"/>
        <v>30</v>
      </c>
      <c r="D10" s="124">
        <f t="shared" si="2"/>
        <v>20</v>
      </c>
      <c r="E10" s="124">
        <f t="shared" si="3"/>
        <v>0</v>
      </c>
      <c r="F10" s="124">
        <f>IF(B10=C10,C10,IF(AND(D10&gt;=0,D10&lt;9),C10+D10,C10+E10))</f>
        <v>30</v>
      </c>
      <c r="G10" s="124" t="str">
        <f t="shared" si="4"/>
        <v>COR1-GB.1302.30</v>
      </c>
      <c r="H10" s="124" t="s">
        <v>1473</v>
      </c>
      <c r="I10" s="124"/>
      <c r="J10">
        <v>65</v>
      </c>
      <c r="K10">
        <v>67</v>
      </c>
      <c r="L10" t="s">
        <v>1137</v>
      </c>
      <c r="O10">
        <f t="shared" si="5"/>
        <v>1</v>
      </c>
    </row>
    <row r="11" spans="1:15" x14ac:dyDescent="0.25">
      <c r="A11" t="s">
        <v>1136</v>
      </c>
      <c r="B11" s="124">
        <v>71</v>
      </c>
      <c r="C11" s="124">
        <f t="shared" si="1"/>
        <v>30</v>
      </c>
      <c r="D11" s="124">
        <f t="shared" si="2"/>
        <v>21</v>
      </c>
      <c r="E11" s="124">
        <f t="shared" si="3"/>
        <v>1</v>
      </c>
      <c r="F11" s="124">
        <f t="shared" ref="F11:F74" si="6">IF(B11=C11,C11,IF(AND(D11&gt;=0,D11&lt;9),C11+D11,C11+E11))</f>
        <v>31</v>
      </c>
      <c r="G11" s="124" t="str">
        <f t="shared" si="4"/>
        <v>COR1-GB.1302.31</v>
      </c>
      <c r="H11" s="124" t="s">
        <v>1474</v>
      </c>
      <c r="I11" s="124"/>
      <c r="J11">
        <v>57</v>
      </c>
      <c r="K11">
        <v>69</v>
      </c>
      <c r="L11" t="s">
        <v>1137</v>
      </c>
      <c r="O11">
        <f t="shared" si="5"/>
        <v>1</v>
      </c>
    </row>
    <row r="12" spans="1:15" x14ac:dyDescent="0.25">
      <c r="A12" t="s">
        <v>1136</v>
      </c>
      <c r="B12" s="124">
        <v>72</v>
      </c>
      <c r="C12" s="124">
        <f t="shared" si="1"/>
        <v>30</v>
      </c>
      <c r="D12" s="124">
        <f t="shared" si="2"/>
        <v>22</v>
      </c>
      <c r="E12" s="124">
        <f t="shared" si="3"/>
        <v>2</v>
      </c>
      <c r="F12" s="124">
        <f t="shared" si="6"/>
        <v>32</v>
      </c>
      <c r="G12" s="124" t="str">
        <f t="shared" si="4"/>
        <v>COR1-GB.1302.32</v>
      </c>
      <c r="H12" s="124" t="s">
        <v>1475</v>
      </c>
      <c r="I12" s="124"/>
      <c r="J12">
        <v>58</v>
      </c>
      <c r="K12">
        <v>69</v>
      </c>
      <c r="L12" t="s">
        <v>1137</v>
      </c>
      <c r="O12">
        <f t="shared" si="5"/>
        <v>1</v>
      </c>
    </row>
    <row r="13" spans="1:15" x14ac:dyDescent="0.25">
      <c r="A13" t="s">
        <v>1138</v>
      </c>
      <c r="B13" s="124">
        <v>0</v>
      </c>
      <c r="C13" s="124">
        <f t="shared" si="1"/>
        <v>0</v>
      </c>
      <c r="D13" s="124">
        <f t="shared" si="2"/>
        <v>-50</v>
      </c>
      <c r="E13" s="124">
        <f t="shared" si="3"/>
        <v>-70</v>
      </c>
      <c r="F13" s="124">
        <f t="shared" si="6"/>
        <v>0</v>
      </c>
      <c r="G13" s="124" t="str">
        <f t="shared" si="4"/>
        <v>COR1-GB.1303.0</v>
      </c>
      <c r="H13" s="124" t="s">
        <v>1309</v>
      </c>
      <c r="I13" s="124"/>
      <c r="J13">
        <v>41</v>
      </c>
      <c r="K13">
        <v>69</v>
      </c>
      <c r="L13" t="s">
        <v>1139</v>
      </c>
      <c r="O13">
        <f t="shared" si="5"/>
        <v>0</v>
      </c>
    </row>
    <row r="14" spans="1:15" x14ac:dyDescent="0.25">
      <c r="A14" t="s">
        <v>1138</v>
      </c>
      <c r="B14" s="124">
        <v>70</v>
      </c>
      <c r="C14" s="124">
        <f t="shared" si="1"/>
        <v>30</v>
      </c>
      <c r="D14" s="124">
        <f t="shared" si="2"/>
        <v>20</v>
      </c>
      <c r="E14" s="124">
        <f t="shared" si="3"/>
        <v>0</v>
      </c>
      <c r="F14" s="124">
        <f t="shared" si="6"/>
        <v>30</v>
      </c>
      <c r="G14" s="124" t="str">
        <f t="shared" si="4"/>
        <v>COR1-GB.1303.30</v>
      </c>
      <c r="H14" s="124" t="s">
        <v>1476</v>
      </c>
      <c r="I14" s="124"/>
      <c r="J14">
        <v>69</v>
      </c>
      <c r="K14">
        <v>68</v>
      </c>
      <c r="L14" t="s">
        <v>1139</v>
      </c>
      <c r="O14">
        <f t="shared" si="5"/>
        <v>1</v>
      </c>
    </row>
    <row r="15" spans="1:15" x14ac:dyDescent="0.25">
      <c r="A15" t="s">
        <v>1138</v>
      </c>
      <c r="B15" s="124">
        <v>73</v>
      </c>
      <c r="C15" s="124">
        <f t="shared" si="1"/>
        <v>30</v>
      </c>
      <c r="D15" s="124">
        <f t="shared" si="2"/>
        <v>23</v>
      </c>
      <c r="E15" s="124">
        <f t="shared" si="3"/>
        <v>3</v>
      </c>
      <c r="F15" s="124">
        <f t="shared" si="6"/>
        <v>33</v>
      </c>
      <c r="G15" s="124" t="str">
        <f t="shared" si="4"/>
        <v>COR1-GB.1303.33</v>
      </c>
      <c r="H15" s="124" t="s">
        <v>1477</v>
      </c>
      <c r="I15" s="124"/>
      <c r="J15">
        <v>42</v>
      </c>
      <c r="K15">
        <v>68</v>
      </c>
      <c r="L15" t="s">
        <v>1139</v>
      </c>
      <c r="O15">
        <f t="shared" si="5"/>
        <v>1</v>
      </c>
    </row>
    <row r="16" spans="1:15" x14ac:dyDescent="0.25">
      <c r="A16" t="s">
        <v>1138</v>
      </c>
      <c r="B16" s="124">
        <v>91</v>
      </c>
      <c r="C16" s="124">
        <f t="shared" si="1"/>
        <v>91</v>
      </c>
      <c r="D16" s="124">
        <f t="shared" si="2"/>
        <v>41</v>
      </c>
      <c r="E16" s="124">
        <f t="shared" si="3"/>
        <v>21</v>
      </c>
      <c r="F16" s="124">
        <f t="shared" si="6"/>
        <v>91</v>
      </c>
      <c r="G16" s="124" t="str">
        <f t="shared" si="4"/>
        <v>COR1-GB.1303.91</v>
      </c>
      <c r="H16" s="124" t="s">
        <v>1310</v>
      </c>
      <c r="I16" s="124"/>
      <c r="J16">
        <v>19</v>
      </c>
      <c r="K16">
        <v>69</v>
      </c>
      <c r="L16" t="s">
        <v>1139</v>
      </c>
      <c r="O16">
        <f t="shared" si="5"/>
        <v>1</v>
      </c>
    </row>
    <row r="17" spans="1:15" x14ac:dyDescent="0.25">
      <c r="A17" t="s">
        <v>1138</v>
      </c>
      <c r="B17" s="124" t="s">
        <v>1140</v>
      </c>
      <c r="C17" s="124" t="str">
        <f t="shared" si="1"/>
        <v xml:space="preserve">0P    </v>
      </c>
      <c r="D17" s="124" t="e">
        <f t="shared" si="2"/>
        <v>#VALUE!</v>
      </c>
      <c r="E17" s="124" t="e">
        <f t="shared" si="3"/>
        <v>#VALUE!</v>
      </c>
      <c r="F17" s="124" t="str">
        <f t="shared" si="6"/>
        <v xml:space="preserve">0P    </v>
      </c>
      <c r="G17" s="124" t="str">
        <f t="shared" si="4"/>
        <v xml:space="preserve">COR1-GB.1303.0P    </v>
      </c>
      <c r="H17" s="124" t="s">
        <v>1311</v>
      </c>
      <c r="I17" s="124"/>
      <c r="J17">
        <v>44</v>
      </c>
      <c r="K17">
        <v>69</v>
      </c>
      <c r="L17" t="s">
        <v>1139</v>
      </c>
      <c r="O17">
        <f t="shared" si="5"/>
        <v>1</v>
      </c>
    </row>
    <row r="18" spans="1:15" x14ac:dyDescent="0.25">
      <c r="A18" t="s">
        <v>1141</v>
      </c>
      <c r="B18" s="124">
        <v>0</v>
      </c>
      <c r="C18" s="124">
        <f t="shared" si="1"/>
        <v>0</v>
      </c>
      <c r="D18" s="124">
        <f t="shared" si="2"/>
        <v>-50</v>
      </c>
      <c r="E18" s="124">
        <f t="shared" si="3"/>
        <v>-70</v>
      </c>
      <c r="F18" s="124">
        <f t="shared" si="6"/>
        <v>0</v>
      </c>
      <c r="G18" s="124" t="str">
        <f t="shared" si="4"/>
        <v>COR1-GB.1305.0</v>
      </c>
      <c r="H18" s="124" t="s">
        <v>1312</v>
      </c>
      <c r="I18" s="124"/>
      <c r="J18">
        <v>41</v>
      </c>
      <c r="K18">
        <v>69</v>
      </c>
      <c r="L18" t="s">
        <v>1142</v>
      </c>
      <c r="O18">
        <f t="shared" si="5"/>
        <v>0</v>
      </c>
    </row>
    <row r="19" spans="1:15" x14ac:dyDescent="0.25">
      <c r="A19" t="s">
        <v>1141</v>
      </c>
      <c r="B19" s="124">
        <v>70</v>
      </c>
      <c r="C19" s="124">
        <f t="shared" si="1"/>
        <v>30</v>
      </c>
      <c r="D19" s="124">
        <f t="shared" si="2"/>
        <v>20</v>
      </c>
      <c r="E19" s="124">
        <f t="shared" si="3"/>
        <v>0</v>
      </c>
      <c r="F19" s="124">
        <f t="shared" si="6"/>
        <v>30</v>
      </c>
      <c r="G19" s="124" t="str">
        <f t="shared" si="4"/>
        <v>COR1-GB.1305.30</v>
      </c>
      <c r="H19" s="124" t="s">
        <v>1478</v>
      </c>
      <c r="I19" s="124"/>
      <c r="J19">
        <v>49</v>
      </c>
      <c r="K19">
        <v>69</v>
      </c>
      <c r="L19" t="s">
        <v>1142</v>
      </c>
      <c r="O19">
        <f t="shared" si="5"/>
        <v>1</v>
      </c>
    </row>
    <row r="20" spans="1:15" x14ac:dyDescent="0.25">
      <c r="A20" t="s">
        <v>1141</v>
      </c>
      <c r="B20" s="124">
        <v>72</v>
      </c>
      <c r="C20" s="124">
        <f t="shared" si="1"/>
        <v>30</v>
      </c>
      <c r="D20" s="124">
        <f t="shared" si="2"/>
        <v>22</v>
      </c>
      <c r="E20" s="124">
        <f t="shared" si="3"/>
        <v>2</v>
      </c>
      <c r="F20" s="124">
        <f t="shared" si="6"/>
        <v>32</v>
      </c>
      <c r="G20" s="124" t="str">
        <f t="shared" si="4"/>
        <v>COR1-GB.1305.32</v>
      </c>
      <c r="H20" s="124" t="s">
        <v>1479</v>
      </c>
      <c r="I20" s="124"/>
      <c r="J20">
        <v>69</v>
      </c>
      <c r="K20">
        <v>69</v>
      </c>
      <c r="L20" t="s">
        <v>1142</v>
      </c>
      <c r="O20">
        <f t="shared" si="5"/>
        <v>1</v>
      </c>
    </row>
    <row r="21" spans="1:15" x14ac:dyDescent="0.25">
      <c r="A21" t="s">
        <v>1143</v>
      </c>
      <c r="B21" s="124">
        <v>0</v>
      </c>
      <c r="C21" s="124">
        <f t="shared" si="1"/>
        <v>0</v>
      </c>
      <c r="D21" s="124">
        <f t="shared" si="2"/>
        <v>-50</v>
      </c>
      <c r="E21" s="124">
        <f t="shared" si="3"/>
        <v>-70</v>
      </c>
      <c r="F21" s="124">
        <f t="shared" si="6"/>
        <v>0</v>
      </c>
      <c r="G21" s="124" t="str">
        <f t="shared" si="4"/>
        <v>COR1-GB.1306.0</v>
      </c>
      <c r="H21" s="124" t="s">
        <v>1313</v>
      </c>
      <c r="I21" s="124"/>
      <c r="J21">
        <v>40</v>
      </c>
      <c r="K21">
        <v>67</v>
      </c>
      <c r="L21" t="s">
        <v>1144</v>
      </c>
      <c r="O21">
        <f t="shared" si="5"/>
        <v>0</v>
      </c>
    </row>
    <row r="22" spans="1:15" x14ac:dyDescent="0.25">
      <c r="A22" t="s">
        <v>1143</v>
      </c>
      <c r="B22" s="124">
        <v>70</v>
      </c>
      <c r="C22" s="124">
        <f t="shared" si="1"/>
        <v>30</v>
      </c>
      <c r="D22" s="124">
        <f t="shared" si="2"/>
        <v>20</v>
      </c>
      <c r="E22" s="124">
        <f t="shared" si="3"/>
        <v>0</v>
      </c>
      <c r="F22" s="124">
        <f t="shared" si="6"/>
        <v>30</v>
      </c>
      <c r="G22" s="124" t="str">
        <f t="shared" si="4"/>
        <v>COR1-GB.1306.30</v>
      </c>
      <c r="H22" s="124" t="s">
        <v>1480</v>
      </c>
      <c r="I22" s="124"/>
      <c r="J22">
        <v>57</v>
      </c>
      <c r="K22">
        <v>69</v>
      </c>
      <c r="L22" t="s">
        <v>1144</v>
      </c>
      <c r="O22">
        <f t="shared" si="5"/>
        <v>1</v>
      </c>
    </row>
    <row r="23" spans="1:15" x14ac:dyDescent="0.25">
      <c r="A23" t="s">
        <v>1143</v>
      </c>
      <c r="B23" s="124">
        <v>72</v>
      </c>
      <c r="C23" s="124">
        <f t="shared" si="1"/>
        <v>30</v>
      </c>
      <c r="D23" s="124">
        <f t="shared" si="2"/>
        <v>22</v>
      </c>
      <c r="E23" s="124">
        <f t="shared" si="3"/>
        <v>2</v>
      </c>
      <c r="F23" s="124">
        <f t="shared" si="6"/>
        <v>32</v>
      </c>
      <c r="G23" s="124" t="str">
        <f t="shared" si="4"/>
        <v>COR1-GB.1306.32</v>
      </c>
      <c r="H23" s="124" t="s">
        <v>1481</v>
      </c>
      <c r="I23" s="124"/>
      <c r="J23">
        <v>60</v>
      </c>
      <c r="K23">
        <v>69</v>
      </c>
      <c r="L23" t="s">
        <v>1144</v>
      </c>
      <c r="O23">
        <f t="shared" si="5"/>
        <v>1</v>
      </c>
    </row>
    <row r="24" spans="1:15" x14ac:dyDescent="0.25">
      <c r="A24" t="s">
        <v>1143</v>
      </c>
      <c r="B24" s="124">
        <v>73</v>
      </c>
      <c r="C24" s="124">
        <f t="shared" si="1"/>
        <v>30</v>
      </c>
      <c r="D24" s="124">
        <f t="shared" si="2"/>
        <v>23</v>
      </c>
      <c r="E24" s="124">
        <f t="shared" si="3"/>
        <v>3</v>
      </c>
      <c r="F24" s="124">
        <f t="shared" si="6"/>
        <v>33</v>
      </c>
      <c r="G24" s="124" t="str">
        <f t="shared" si="4"/>
        <v>COR1-GB.1306.33</v>
      </c>
      <c r="H24" s="124" t="s">
        <v>1482</v>
      </c>
      <c r="I24" s="124"/>
      <c r="J24">
        <v>58</v>
      </c>
      <c r="K24">
        <v>69</v>
      </c>
      <c r="L24" t="s">
        <v>1144</v>
      </c>
      <c r="O24">
        <f t="shared" si="5"/>
        <v>1</v>
      </c>
    </row>
    <row r="25" spans="1:15" x14ac:dyDescent="0.25">
      <c r="A25" t="s">
        <v>1143</v>
      </c>
      <c r="B25" s="124">
        <v>91</v>
      </c>
      <c r="C25" s="124">
        <f t="shared" si="1"/>
        <v>91</v>
      </c>
      <c r="D25" s="124">
        <f t="shared" si="2"/>
        <v>41</v>
      </c>
      <c r="E25" s="124">
        <f t="shared" si="3"/>
        <v>21</v>
      </c>
      <c r="F25" s="124">
        <f t="shared" si="6"/>
        <v>91</v>
      </c>
      <c r="G25" s="124" t="str">
        <f t="shared" si="4"/>
        <v>COR1-GB.1306.91</v>
      </c>
      <c r="H25" s="124" t="s">
        <v>1314</v>
      </c>
      <c r="I25" s="124"/>
      <c r="J25">
        <v>18</v>
      </c>
      <c r="K25">
        <v>61</v>
      </c>
      <c r="L25" t="s">
        <v>1144</v>
      </c>
      <c r="O25">
        <f t="shared" si="5"/>
        <v>1</v>
      </c>
    </row>
    <row r="26" spans="1:15" x14ac:dyDescent="0.25">
      <c r="A26" t="s">
        <v>1145</v>
      </c>
      <c r="B26" s="124" t="s">
        <v>1146</v>
      </c>
      <c r="C26" s="124" t="str">
        <f t="shared" si="1"/>
        <v xml:space="preserve">9W    </v>
      </c>
      <c r="D26" s="124" t="e">
        <f t="shared" si="2"/>
        <v>#VALUE!</v>
      </c>
      <c r="E26" s="124" t="e">
        <f t="shared" si="3"/>
        <v>#VALUE!</v>
      </c>
      <c r="F26" s="124" t="str">
        <f t="shared" si="6"/>
        <v xml:space="preserve">9W    </v>
      </c>
      <c r="G26" s="124" t="str">
        <f t="shared" si="4"/>
        <v xml:space="preserve">COR1-GB.2103.9W    </v>
      </c>
      <c r="H26" s="124" t="s">
        <v>1315</v>
      </c>
      <c r="I26" s="124"/>
      <c r="J26">
        <v>31</v>
      </c>
      <c r="K26">
        <v>60</v>
      </c>
      <c r="L26" t="s">
        <v>1147</v>
      </c>
      <c r="O26">
        <f t="shared" si="5"/>
        <v>0</v>
      </c>
    </row>
    <row r="27" spans="1:15" x14ac:dyDescent="0.25">
      <c r="A27" t="s">
        <v>1145</v>
      </c>
      <c r="B27" s="124" t="s">
        <v>1148</v>
      </c>
      <c r="C27" s="124" t="str">
        <f t="shared" si="1"/>
        <v xml:space="preserve">W1    </v>
      </c>
      <c r="D27" s="124" t="e">
        <f t="shared" si="2"/>
        <v>#VALUE!</v>
      </c>
      <c r="E27" s="124" t="e">
        <f t="shared" si="3"/>
        <v>#VALUE!</v>
      </c>
      <c r="F27" s="124" t="str">
        <f t="shared" si="6"/>
        <v xml:space="preserve">W1    </v>
      </c>
      <c r="G27" s="124" t="str">
        <f t="shared" si="4"/>
        <v xml:space="preserve">COR1-GB.2103.W1    </v>
      </c>
      <c r="H27" s="124" t="s">
        <v>1316</v>
      </c>
      <c r="I27" s="124"/>
      <c r="J27">
        <v>104</v>
      </c>
      <c r="K27">
        <v>68</v>
      </c>
      <c r="L27" t="s">
        <v>1147</v>
      </c>
      <c r="O27">
        <f t="shared" si="5"/>
        <v>1</v>
      </c>
    </row>
    <row r="28" spans="1:15" x14ac:dyDescent="0.25">
      <c r="A28" t="s">
        <v>1145</v>
      </c>
      <c r="B28" s="124" t="s">
        <v>1149</v>
      </c>
      <c r="C28" s="124" t="str">
        <f t="shared" si="1"/>
        <v xml:space="preserve">W2    </v>
      </c>
      <c r="D28" s="124" t="e">
        <f t="shared" si="2"/>
        <v>#VALUE!</v>
      </c>
      <c r="E28" s="124" t="e">
        <f t="shared" si="3"/>
        <v>#VALUE!</v>
      </c>
      <c r="F28" s="124" t="str">
        <f t="shared" si="6"/>
        <v xml:space="preserve">W2    </v>
      </c>
      <c r="G28" s="124" t="str">
        <f t="shared" si="4"/>
        <v xml:space="preserve">COR1-GB.2103.W2    </v>
      </c>
      <c r="H28" s="124" t="s">
        <v>1317</v>
      </c>
      <c r="I28" s="124"/>
      <c r="J28">
        <v>57</v>
      </c>
      <c r="K28">
        <v>68</v>
      </c>
      <c r="L28" t="s">
        <v>1147</v>
      </c>
      <c r="O28">
        <f t="shared" si="5"/>
        <v>1</v>
      </c>
    </row>
    <row r="29" spans="1:15" x14ac:dyDescent="0.25">
      <c r="A29" t="s">
        <v>1145</v>
      </c>
      <c r="B29" s="124" t="s">
        <v>1150</v>
      </c>
      <c r="C29" s="124" t="str">
        <f t="shared" si="1"/>
        <v xml:space="preserve">W3    </v>
      </c>
      <c r="D29" s="124" t="e">
        <f t="shared" si="2"/>
        <v>#VALUE!</v>
      </c>
      <c r="E29" s="124" t="e">
        <f t="shared" si="3"/>
        <v>#VALUE!</v>
      </c>
      <c r="F29" s="124" t="str">
        <f t="shared" si="6"/>
        <v xml:space="preserve">W3    </v>
      </c>
      <c r="G29" s="124" t="str">
        <f t="shared" si="4"/>
        <v xml:space="preserve">COR1-GB.2103.W3    </v>
      </c>
      <c r="H29" s="124" t="s">
        <v>1318</v>
      </c>
      <c r="I29" s="124"/>
      <c r="J29">
        <v>89</v>
      </c>
      <c r="K29">
        <v>68</v>
      </c>
      <c r="L29" t="s">
        <v>1147</v>
      </c>
      <c r="O29">
        <f t="shared" si="5"/>
        <v>1</v>
      </c>
    </row>
    <row r="30" spans="1:15" x14ac:dyDescent="0.25">
      <c r="A30" t="s">
        <v>1145</v>
      </c>
      <c r="B30" s="124" t="s">
        <v>1151</v>
      </c>
      <c r="C30" s="124" t="str">
        <f t="shared" si="1"/>
        <v xml:space="preserve">W4    </v>
      </c>
      <c r="D30" s="124" t="e">
        <f t="shared" si="2"/>
        <v>#VALUE!</v>
      </c>
      <c r="E30" s="124" t="e">
        <f t="shared" si="3"/>
        <v>#VALUE!</v>
      </c>
      <c r="F30" s="124" t="str">
        <f t="shared" si="6"/>
        <v xml:space="preserve">W4    </v>
      </c>
      <c r="G30" s="124" t="str">
        <f t="shared" si="4"/>
        <v xml:space="preserve">COR1-GB.2103.W4    </v>
      </c>
      <c r="H30" s="124" t="s">
        <v>1319</v>
      </c>
      <c r="I30" s="124"/>
      <c r="J30">
        <v>27</v>
      </c>
      <c r="K30">
        <v>68</v>
      </c>
      <c r="L30" t="s">
        <v>1147</v>
      </c>
      <c r="O30">
        <f t="shared" si="5"/>
        <v>1</v>
      </c>
    </row>
    <row r="31" spans="1:15" x14ac:dyDescent="0.25">
      <c r="A31" t="s">
        <v>1145</v>
      </c>
      <c r="B31" s="124" t="s">
        <v>1152</v>
      </c>
      <c r="C31" s="124" t="str">
        <f t="shared" si="1"/>
        <v xml:space="preserve">W5    </v>
      </c>
      <c r="D31" s="124" t="e">
        <f t="shared" si="2"/>
        <v>#VALUE!</v>
      </c>
      <c r="E31" s="124" t="e">
        <f t="shared" si="3"/>
        <v>#VALUE!</v>
      </c>
      <c r="F31" s="124" t="str">
        <f t="shared" si="6"/>
        <v xml:space="preserve">W5    </v>
      </c>
      <c r="G31" s="124" t="str">
        <f t="shared" si="4"/>
        <v xml:space="preserve">COR1-GB.2103.W5    </v>
      </c>
      <c r="H31" s="124" t="s">
        <v>1320</v>
      </c>
      <c r="I31" s="124"/>
      <c r="J31">
        <v>64</v>
      </c>
      <c r="K31">
        <v>68</v>
      </c>
      <c r="L31" t="s">
        <v>1147</v>
      </c>
      <c r="O31">
        <f t="shared" si="5"/>
        <v>1</v>
      </c>
    </row>
    <row r="32" spans="1:15" x14ac:dyDescent="0.25">
      <c r="A32" t="s">
        <v>1145</v>
      </c>
      <c r="B32" s="124" t="s">
        <v>1153</v>
      </c>
      <c r="C32" s="124" t="str">
        <f t="shared" si="1"/>
        <v xml:space="preserve">W6    </v>
      </c>
      <c r="D32" s="124" t="e">
        <f t="shared" si="2"/>
        <v>#VALUE!</v>
      </c>
      <c r="E32" s="124" t="e">
        <f t="shared" si="3"/>
        <v>#VALUE!</v>
      </c>
      <c r="F32" s="124" t="str">
        <f t="shared" si="6"/>
        <v xml:space="preserve">W6    </v>
      </c>
      <c r="G32" s="124" t="str">
        <f t="shared" si="4"/>
        <v xml:space="preserve">COR1-GB.2103.W6    </v>
      </c>
      <c r="H32" s="124" t="s">
        <v>1321</v>
      </c>
      <c r="I32" s="124"/>
      <c r="J32">
        <v>46</v>
      </c>
      <c r="K32">
        <v>64</v>
      </c>
      <c r="L32" t="s">
        <v>1147</v>
      </c>
      <c r="O32">
        <f t="shared" si="5"/>
        <v>1</v>
      </c>
    </row>
    <row r="33" spans="1:15" x14ac:dyDescent="0.25">
      <c r="A33" t="s">
        <v>1145</v>
      </c>
      <c r="B33" s="124" t="s">
        <v>1154</v>
      </c>
      <c r="C33" s="124" t="str">
        <f t="shared" si="1"/>
        <v xml:space="preserve">W7    </v>
      </c>
      <c r="D33" s="124" t="e">
        <f t="shared" si="2"/>
        <v>#VALUE!</v>
      </c>
      <c r="E33" s="124" t="e">
        <f t="shared" si="3"/>
        <v>#VALUE!</v>
      </c>
      <c r="F33" s="124" t="str">
        <f t="shared" si="6"/>
        <v xml:space="preserve">W7    </v>
      </c>
      <c r="G33" s="124" t="str">
        <f t="shared" si="4"/>
        <v xml:space="preserve">COR1-GB.2103.W7    </v>
      </c>
      <c r="H33" s="124" t="s">
        <v>1322</v>
      </c>
      <c r="I33" s="124"/>
      <c r="J33">
        <v>9</v>
      </c>
      <c r="K33">
        <v>68</v>
      </c>
      <c r="L33" t="s">
        <v>1147</v>
      </c>
      <c r="O33">
        <f t="shared" si="5"/>
        <v>1</v>
      </c>
    </row>
    <row r="34" spans="1:15" x14ac:dyDescent="0.25">
      <c r="A34" t="s">
        <v>1155</v>
      </c>
      <c r="B34" s="124" t="s">
        <v>1146</v>
      </c>
      <c r="C34" s="124" t="str">
        <f t="shared" si="1"/>
        <v xml:space="preserve">9W    </v>
      </c>
      <c r="D34" s="124" t="e">
        <f t="shared" si="2"/>
        <v>#VALUE!</v>
      </c>
      <c r="E34" s="124" t="e">
        <f t="shared" si="3"/>
        <v>#VALUE!</v>
      </c>
      <c r="F34" s="124" t="str">
        <f t="shared" si="6"/>
        <v xml:space="preserve">9W    </v>
      </c>
      <c r="G34" s="124" t="str">
        <f t="shared" si="4"/>
        <v xml:space="preserve">COR1-GB.2104.9W    </v>
      </c>
      <c r="H34" s="124" t="s">
        <v>1323</v>
      </c>
      <c r="I34" s="124"/>
      <c r="J34">
        <v>35</v>
      </c>
      <c r="K34">
        <v>60</v>
      </c>
      <c r="L34" t="s">
        <v>1156</v>
      </c>
      <c r="O34">
        <f t="shared" si="5"/>
        <v>0</v>
      </c>
    </row>
    <row r="35" spans="1:15" x14ac:dyDescent="0.25">
      <c r="A35" t="s">
        <v>1155</v>
      </c>
      <c r="B35" s="124" t="s">
        <v>1148</v>
      </c>
      <c r="C35" s="124" t="str">
        <f t="shared" si="1"/>
        <v xml:space="preserve">W1    </v>
      </c>
      <c r="D35" s="124" t="e">
        <f t="shared" si="2"/>
        <v>#VALUE!</v>
      </c>
      <c r="E35" s="124" t="e">
        <f t="shared" si="3"/>
        <v>#VALUE!</v>
      </c>
      <c r="F35" s="124" t="str">
        <f t="shared" si="6"/>
        <v xml:space="preserve">W1    </v>
      </c>
      <c r="G35" s="124" t="str">
        <f t="shared" si="4"/>
        <v xml:space="preserve">COR1-GB.2104.W1    </v>
      </c>
      <c r="H35" s="124" t="s">
        <v>1324</v>
      </c>
      <c r="I35" s="124"/>
      <c r="J35">
        <v>48</v>
      </c>
      <c r="K35">
        <v>68</v>
      </c>
      <c r="L35" t="s">
        <v>1156</v>
      </c>
      <c r="O35">
        <f t="shared" si="5"/>
        <v>1</v>
      </c>
    </row>
    <row r="36" spans="1:15" x14ac:dyDescent="0.25">
      <c r="A36" t="s">
        <v>1155</v>
      </c>
      <c r="B36" s="124" t="s">
        <v>1149</v>
      </c>
      <c r="C36" s="124" t="str">
        <f t="shared" si="1"/>
        <v xml:space="preserve">W2    </v>
      </c>
      <c r="D36" s="124" t="e">
        <f t="shared" si="2"/>
        <v>#VALUE!</v>
      </c>
      <c r="E36" s="124" t="e">
        <f t="shared" si="3"/>
        <v>#VALUE!</v>
      </c>
      <c r="F36" s="124" t="str">
        <f t="shared" si="6"/>
        <v xml:space="preserve">W2    </v>
      </c>
      <c r="G36" s="124" t="str">
        <f t="shared" si="4"/>
        <v xml:space="preserve">COR1-GB.2104.W2    </v>
      </c>
      <c r="H36" s="124" t="s">
        <v>1325</v>
      </c>
      <c r="I36" s="124"/>
      <c r="J36">
        <v>66</v>
      </c>
      <c r="K36">
        <v>68</v>
      </c>
      <c r="L36" t="s">
        <v>1156</v>
      </c>
      <c r="O36">
        <f t="shared" si="5"/>
        <v>1</v>
      </c>
    </row>
    <row r="37" spans="1:15" x14ac:dyDescent="0.25">
      <c r="A37" t="s">
        <v>1155</v>
      </c>
      <c r="B37" s="124" t="s">
        <v>1150</v>
      </c>
      <c r="C37" s="124" t="str">
        <f t="shared" si="1"/>
        <v xml:space="preserve">W3    </v>
      </c>
      <c r="D37" s="124" t="e">
        <f t="shared" si="2"/>
        <v>#VALUE!</v>
      </c>
      <c r="E37" s="124" t="e">
        <f t="shared" si="3"/>
        <v>#VALUE!</v>
      </c>
      <c r="F37" s="124" t="str">
        <f t="shared" si="6"/>
        <v xml:space="preserve">W3    </v>
      </c>
      <c r="G37" s="124" t="str">
        <f t="shared" si="4"/>
        <v xml:space="preserve">COR1-GB.2104.W3    </v>
      </c>
      <c r="H37" s="124" t="s">
        <v>1326</v>
      </c>
      <c r="I37" s="124"/>
      <c r="J37">
        <v>65</v>
      </c>
      <c r="K37">
        <v>68</v>
      </c>
      <c r="L37" t="s">
        <v>1156</v>
      </c>
      <c r="O37">
        <f t="shared" si="5"/>
        <v>1</v>
      </c>
    </row>
    <row r="38" spans="1:15" x14ac:dyDescent="0.25">
      <c r="A38" t="s">
        <v>1155</v>
      </c>
      <c r="B38" s="124" t="s">
        <v>1151</v>
      </c>
      <c r="C38" s="124" t="str">
        <f t="shared" si="1"/>
        <v xml:space="preserve">W4    </v>
      </c>
      <c r="D38" s="124" t="e">
        <f t="shared" si="2"/>
        <v>#VALUE!</v>
      </c>
      <c r="E38" s="124" t="e">
        <f t="shared" si="3"/>
        <v>#VALUE!</v>
      </c>
      <c r="F38" s="124" t="str">
        <f t="shared" si="6"/>
        <v xml:space="preserve">W4    </v>
      </c>
      <c r="G38" s="124" t="str">
        <f t="shared" si="4"/>
        <v xml:space="preserve">COR1-GB.2104.W4    </v>
      </c>
      <c r="H38" s="124" t="s">
        <v>1327</v>
      </c>
      <c r="I38" s="124"/>
      <c r="J38">
        <v>70</v>
      </c>
      <c r="K38">
        <v>68</v>
      </c>
      <c r="L38" t="s">
        <v>1156</v>
      </c>
      <c r="O38">
        <f t="shared" si="5"/>
        <v>1</v>
      </c>
    </row>
    <row r="39" spans="1:15" x14ac:dyDescent="0.25">
      <c r="A39" t="s">
        <v>1155</v>
      </c>
      <c r="B39" s="124" t="s">
        <v>1152</v>
      </c>
      <c r="C39" s="124" t="str">
        <f t="shared" si="1"/>
        <v xml:space="preserve">W5    </v>
      </c>
      <c r="D39" s="124" t="e">
        <f t="shared" si="2"/>
        <v>#VALUE!</v>
      </c>
      <c r="E39" s="124" t="e">
        <f t="shared" si="3"/>
        <v>#VALUE!</v>
      </c>
      <c r="F39" s="124" t="str">
        <f t="shared" si="6"/>
        <v xml:space="preserve">W5    </v>
      </c>
      <c r="G39" s="124" t="str">
        <f t="shared" si="4"/>
        <v xml:space="preserve">COR1-GB.2104.W5    </v>
      </c>
      <c r="H39" s="124" t="s">
        <v>1328</v>
      </c>
      <c r="I39" s="124"/>
      <c r="J39">
        <v>51</v>
      </c>
      <c r="K39">
        <v>68</v>
      </c>
      <c r="L39" t="s">
        <v>1156</v>
      </c>
      <c r="O39">
        <f t="shared" si="5"/>
        <v>1</v>
      </c>
    </row>
    <row r="40" spans="1:15" x14ac:dyDescent="0.25">
      <c r="A40" t="s">
        <v>1155</v>
      </c>
      <c r="B40" s="124" t="s">
        <v>1153</v>
      </c>
      <c r="C40" s="124" t="str">
        <f t="shared" si="1"/>
        <v xml:space="preserve">W6    </v>
      </c>
      <c r="D40" s="124" t="e">
        <f t="shared" si="2"/>
        <v>#VALUE!</v>
      </c>
      <c r="E40" s="124" t="e">
        <f t="shared" si="3"/>
        <v>#VALUE!</v>
      </c>
      <c r="F40" s="124" t="str">
        <f t="shared" si="6"/>
        <v xml:space="preserve">W6    </v>
      </c>
      <c r="G40" s="124" t="str">
        <f t="shared" si="4"/>
        <v xml:space="preserve">COR1-GB.2104.W6    </v>
      </c>
      <c r="H40" s="124" t="s">
        <v>1329</v>
      </c>
      <c r="I40" s="124"/>
      <c r="J40">
        <v>69</v>
      </c>
      <c r="K40">
        <v>68</v>
      </c>
      <c r="L40" t="s">
        <v>1156</v>
      </c>
      <c r="O40">
        <f t="shared" si="5"/>
        <v>1</v>
      </c>
    </row>
    <row r="41" spans="1:15" x14ac:dyDescent="0.25">
      <c r="A41" t="s">
        <v>1155</v>
      </c>
      <c r="B41" s="124" t="s">
        <v>1154</v>
      </c>
      <c r="C41" s="124" t="str">
        <f t="shared" si="1"/>
        <v xml:space="preserve">W7    </v>
      </c>
      <c r="D41" s="124" t="e">
        <f t="shared" si="2"/>
        <v>#VALUE!</v>
      </c>
      <c r="E41" s="124" t="e">
        <f t="shared" si="3"/>
        <v>#VALUE!</v>
      </c>
      <c r="F41" s="124" t="str">
        <f t="shared" si="6"/>
        <v xml:space="preserve">W7    </v>
      </c>
      <c r="G41" s="124" t="str">
        <f t="shared" si="4"/>
        <v xml:space="preserve">COR1-GB.2104.W7    </v>
      </c>
      <c r="H41" s="124" t="s">
        <v>1330</v>
      </c>
      <c r="I41" s="124"/>
      <c r="J41">
        <v>43</v>
      </c>
      <c r="K41">
        <v>68</v>
      </c>
      <c r="L41" t="s">
        <v>1156</v>
      </c>
      <c r="O41">
        <f t="shared" si="5"/>
        <v>1</v>
      </c>
    </row>
    <row r="42" spans="1:15" x14ac:dyDescent="0.25">
      <c r="A42" t="s">
        <v>1157</v>
      </c>
      <c r="B42" s="124">
        <v>0</v>
      </c>
      <c r="C42" s="124">
        <f t="shared" si="1"/>
        <v>0</v>
      </c>
      <c r="D42" s="124">
        <f t="shared" si="2"/>
        <v>-50</v>
      </c>
      <c r="E42" s="124">
        <f t="shared" si="3"/>
        <v>-70</v>
      </c>
      <c r="F42" s="124">
        <f t="shared" si="6"/>
        <v>0</v>
      </c>
      <c r="G42" s="124" t="str">
        <f t="shared" si="4"/>
        <v>COR1-GB.2303.0</v>
      </c>
      <c r="H42" s="124" t="s">
        <v>1331</v>
      </c>
      <c r="I42" s="124"/>
      <c r="J42">
        <v>19</v>
      </c>
      <c r="K42">
        <v>65</v>
      </c>
      <c r="L42" t="s">
        <v>1158</v>
      </c>
      <c r="O42">
        <f t="shared" si="5"/>
        <v>0</v>
      </c>
    </row>
    <row r="43" spans="1:15" x14ac:dyDescent="0.25">
      <c r="A43" t="s">
        <v>1157</v>
      </c>
      <c r="B43" s="124">
        <v>51</v>
      </c>
      <c r="C43" s="124">
        <f t="shared" si="1"/>
        <v>20</v>
      </c>
      <c r="D43" s="124">
        <f t="shared" si="2"/>
        <v>1</v>
      </c>
      <c r="E43" s="124">
        <f t="shared" si="3"/>
        <v>-19</v>
      </c>
      <c r="F43" s="124">
        <f t="shared" si="6"/>
        <v>21</v>
      </c>
      <c r="G43" s="124" t="str">
        <f t="shared" si="4"/>
        <v>COR1-GB.2303.21</v>
      </c>
      <c r="H43" s="124" t="s">
        <v>1332</v>
      </c>
      <c r="I43" s="124"/>
      <c r="J43">
        <v>39</v>
      </c>
      <c r="K43">
        <v>69</v>
      </c>
      <c r="L43" t="s">
        <v>1158</v>
      </c>
      <c r="O43">
        <f t="shared" si="5"/>
        <v>1</v>
      </c>
    </row>
    <row r="44" spans="1:15" x14ac:dyDescent="0.25">
      <c r="A44" t="s">
        <v>1157</v>
      </c>
      <c r="B44" s="124">
        <v>52</v>
      </c>
      <c r="C44" s="124">
        <f t="shared" si="1"/>
        <v>20</v>
      </c>
      <c r="D44" s="124">
        <f t="shared" si="2"/>
        <v>2</v>
      </c>
      <c r="E44" s="124">
        <f t="shared" si="3"/>
        <v>-18</v>
      </c>
      <c r="F44" s="124">
        <f t="shared" si="6"/>
        <v>22</v>
      </c>
      <c r="G44" s="124" t="str">
        <f t="shared" si="4"/>
        <v>COR1-GB.2303.22</v>
      </c>
      <c r="H44" s="124" t="s">
        <v>1333</v>
      </c>
      <c r="I44" s="124"/>
      <c r="J44">
        <v>80</v>
      </c>
      <c r="K44">
        <v>69</v>
      </c>
      <c r="L44" t="s">
        <v>1158</v>
      </c>
      <c r="O44">
        <f t="shared" si="5"/>
        <v>1</v>
      </c>
    </row>
    <row r="45" spans="1:15" x14ac:dyDescent="0.25">
      <c r="A45" t="s">
        <v>1157</v>
      </c>
      <c r="B45" s="124">
        <v>53</v>
      </c>
      <c r="C45" s="124">
        <f t="shared" si="1"/>
        <v>20</v>
      </c>
      <c r="D45" s="124">
        <f t="shared" si="2"/>
        <v>3</v>
      </c>
      <c r="E45" s="124">
        <f t="shared" si="3"/>
        <v>-17</v>
      </c>
      <c r="F45" s="124">
        <f t="shared" si="6"/>
        <v>23</v>
      </c>
      <c r="G45" s="124" t="str">
        <f t="shared" si="4"/>
        <v>COR1-GB.2303.23</v>
      </c>
      <c r="H45" s="124" t="s">
        <v>1334</v>
      </c>
      <c r="I45" s="124"/>
      <c r="J45">
        <v>24</v>
      </c>
      <c r="K45">
        <v>69</v>
      </c>
      <c r="L45" t="s">
        <v>1158</v>
      </c>
      <c r="O45">
        <f t="shared" si="5"/>
        <v>1</v>
      </c>
    </row>
    <row r="46" spans="1:15" x14ac:dyDescent="0.25">
      <c r="A46" t="s">
        <v>1157</v>
      </c>
      <c r="B46" s="124">
        <v>70</v>
      </c>
      <c r="C46" s="124">
        <f t="shared" si="1"/>
        <v>30</v>
      </c>
      <c r="D46" s="124">
        <f t="shared" si="2"/>
        <v>20</v>
      </c>
      <c r="E46" s="124">
        <f t="shared" si="3"/>
        <v>0</v>
      </c>
      <c r="F46" s="124">
        <f t="shared" si="6"/>
        <v>30</v>
      </c>
      <c r="G46" s="124" t="str">
        <f t="shared" si="4"/>
        <v>COR1-GB.2303.30</v>
      </c>
      <c r="H46" s="124" t="s">
        <v>1483</v>
      </c>
      <c r="I46" s="124"/>
      <c r="J46">
        <v>14</v>
      </c>
      <c r="K46">
        <v>67</v>
      </c>
      <c r="L46" t="s">
        <v>1158</v>
      </c>
      <c r="O46">
        <f t="shared" si="5"/>
        <v>1</v>
      </c>
    </row>
    <row r="47" spans="1:15" x14ac:dyDescent="0.25">
      <c r="A47" t="s">
        <v>1157</v>
      </c>
      <c r="B47" s="124">
        <v>71</v>
      </c>
      <c r="C47" s="124">
        <f t="shared" si="1"/>
        <v>30</v>
      </c>
      <c r="D47" s="124">
        <f t="shared" si="2"/>
        <v>21</v>
      </c>
      <c r="E47" s="124">
        <f t="shared" si="3"/>
        <v>1</v>
      </c>
      <c r="F47" s="124">
        <f t="shared" si="6"/>
        <v>31</v>
      </c>
      <c r="G47" s="124" t="str">
        <f t="shared" si="4"/>
        <v>COR1-GB.2303.31</v>
      </c>
      <c r="H47" s="124" t="s">
        <v>1484</v>
      </c>
      <c r="I47" s="124"/>
      <c r="J47">
        <v>54</v>
      </c>
      <c r="K47">
        <v>68</v>
      </c>
      <c r="L47" t="s">
        <v>1158</v>
      </c>
      <c r="O47">
        <f t="shared" si="5"/>
        <v>1</v>
      </c>
    </row>
    <row r="48" spans="1:15" x14ac:dyDescent="0.25">
      <c r="A48" t="s">
        <v>1157</v>
      </c>
      <c r="B48" s="124">
        <v>72</v>
      </c>
      <c r="C48" s="124">
        <f t="shared" si="1"/>
        <v>30</v>
      </c>
      <c r="D48" s="124">
        <f t="shared" si="2"/>
        <v>22</v>
      </c>
      <c r="E48" s="124">
        <f t="shared" si="3"/>
        <v>2</v>
      </c>
      <c r="F48" s="124">
        <f t="shared" si="6"/>
        <v>32</v>
      </c>
      <c r="G48" s="124" t="str">
        <f t="shared" si="4"/>
        <v>COR1-GB.2303.32</v>
      </c>
      <c r="H48" s="124" t="s">
        <v>1485</v>
      </c>
      <c r="I48" s="124"/>
      <c r="J48">
        <v>20</v>
      </c>
      <c r="K48">
        <v>67</v>
      </c>
      <c r="L48" t="s">
        <v>1158</v>
      </c>
      <c r="O48">
        <f t="shared" si="5"/>
        <v>1</v>
      </c>
    </row>
    <row r="49" spans="1:15" x14ac:dyDescent="0.25">
      <c r="A49" t="s">
        <v>1159</v>
      </c>
      <c r="B49" s="124">
        <v>52</v>
      </c>
      <c r="C49" s="124">
        <f t="shared" si="1"/>
        <v>20</v>
      </c>
      <c r="D49" s="124">
        <f t="shared" si="2"/>
        <v>2</v>
      </c>
      <c r="E49" s="124">
        <f t="shared" si="3"/>
        <v>-18</v>
      </c>
      <c r="F49" s="124">
        <f t="shared" si="6"/>
        <v>22</v>
      </c>
      <c r="G49" s="124" t="str">
        <f t="shared" si="4"/>
        <v>COR1-GB.2310.22</v>
      </c>
      <c r="H49" s="124" t="s">
        <v>1335</v>
      </c>
      <c r="I49" s="124"/>
      <c r="J49">
        <v>73</v>
      </c>
      <c r="K49">
        <v>70</v>
      </c>
      <c r="L49" t="s">
        <v>1160</v>
      </c>
      <c r="O49">
        <f t="shared" si="5"/>
        <v>0</v>
      </c>
    </row>
    <row r="50" spans="1:15" x14ac:dyDescent="0.25">
      <c r="A50" t="s">
        <v>1159</v>
      </c>
      <c r="B50" s="124">
        <v>53</v>
      </c>
      <c r="C50" s="124">
        <f t="shared" si="1"/>
        <v>20</v>
      </c>
      <c r="D50" s="124">
        <f t="shared" si="2"/>
        <v>3</v>
      </c>
      <c r="E50" s="124">
        <f t="shared" si="3"/>
        <v>-17</v>
      </c>
      <c r="F50" s="124">
        <f t="shared" si="6"/>
        <v>23</v>
      </c>
      <c r="G50" s="124" t="str">
        <f t="shared" si="4"/>
        <v>COR1-GB.2310.23</v>
      </c>
      <c r="H50" s="124" t="s">
        <v>1336</v>
      </c>
      <c r="I50" s="124"/>
      <c r="J50">
        <v>51</v>
      </c>
      <c r="K50">
        <v>69</v>
      </c>
      <c r="L50" t="s">
        <v>1160</v>
      </c>
      <c r="O50">
        <f t="shared" si="5"/>
        <v>1</v>
      </c>
    </row>
    <row r="51" spans="1:15" x14ac:dyDescent="0.25">
      <c r="A51" t="s">
        <v>1159</v>
      </c>
      <c r="B51" s="124">
        <v>70</v>
      </c>
      <c r="C51" s="124">
        <f t="shared" si="1"/>
        <v>30</v>
      </c>
      <c r="D51" s="124">
        <f t="shared" si="2"/>
        <v>20</v>
      </c>
      <c r="E51" s="124">
        <f t="shared" si="3"/>
        <v>0</v>
      </c>
      <c r="F51" s="124">
        <f t="shared" si="6"/>
        <v>30</v>
      </c>
      <c r="G51" s="124" t="str">
        <f t="shared" si="4"/>
        <v>COR1-GB.2310.30</v>
      </c>
      <c r="H51" s="124" t="s">
        <v>1486</v>
      </c>
      <c r="I51" s="124"/>
      <c r="J51">
        <v>91</v>
      </c>
      <c r="K51">
        <v>68</v>
      </c>
      <c r="L51" t="s">
        <v>1160</v>
      </c>
      <c r="O51">
        <f t="shared" si="5"/>
        <v>1</v>
      </c>
    </row>
    <row r="52" spans="1:15" x14ac:dyDescent="0.25">
      <c r="A52" t="s">
        <v>1161</v>
      </c>
      <c r="B52" s="124">
        <v>51</v>
      </c>
      <c r="C52" s="124">
        <f t="shared" si="1"/>
        <v>20</v>
      </c>
      <c r="D52" s="124">
        <f t="shared" si="2"/>
        <v>1</v>
      </c>
      <c r="E52" s="124">
        <f t="shared" si="3"/>
        <v>-19</v>
      </c>
      <c r="F52" s="124">
        <f t="shared" si="6"/>
        <v>21</v>
      </c>
      <c r="G52" s="124" t="str">
        <f t="shared" si="4"/>
        <v>COR1-GB.2311.21</v>
      </c>
      <c r="H52" s="124" t="s">
        <v>1337</v>
      </c>
      <c r="I52" s="124"/>
      <c r="J52">
        <v>145</v>
      </c>
      <c r="K52">
        <v>139</v>
      </c>
      <c r="L52" t="s">
        <v>1162</v>
      </c>
      <c r="O52">
        <f t="shared" si="5"/>
        <v>0</v>
      </c>
    </row>
    <row r="53" spans="1:15" x14ac:dyDescent="0.25">
      <c r="A53" t="s">
        <v>1161</v>
      </c>
      <c r="B53" s="124">
        <v>70</v>
      </c>
      <c r="C53" s="124">
        <f t="shared" si="1"/>
        <v>30</v>
      </c>
      <c r="D53" s="124">
        <f t="shared" si="2"/>
        <v>20</v>
      </c>
      <c r="E53" s="124">
        <f t="shared" si="3"/>
        <v>0</v>
      </c>
      <c r="F53" s="124">
        <f t="shared" si="6"/>
        <v>30</v>
      </c>
      <c r="G53" s="124" t="str">
        <f t="shared" si="4"/>
        <v>COR1-GB.2311.30</v>
      </c>
      <c r="H53" s="124" t="s">
        <v>1487</v>
      </c>
      <c r="I53" s="124"/>
      <c r="J53">
        <v>27</v>
      </c>
      <c r="K53">
        <v>67</v>
      </c>
      <c r="L53" t="s">
        <v>1162</v>
      </c>
      <c r="O53">
        <f t="shared" si="5"/>
        <v>1</v>
      </c>
    </row>
    <row r="54" spans="1:15" x14ac:dyDescent="0.25">
      <c r="A54" t="s">
        <v>1163</v>
      </c>
      <c r="B54" s="124">
        <v>0</v>
      </c>
      <c r="C54" s="124">
        <f t="shared" si="1"/>
        <v>0</v>
      </c>
      <c r="D54" s="124">
        <f t="shared" si="2"/>
        <v>-50</v>
      </c>
      <c r="E54" s="124">
        <f t="shared" si="3"/>
        <v>-70</v>
      </c>
      <c r="F54" s="124">
        <f t="shared" si="6"/>
        <v>0</v>
      </c>
      <c r="G54" s="124" t="str">
        <f t="shared" si="4"/>
        <v>COR1-GB.2314.0</v>
      </c>
      <c r="H54" s="124" t="s">
        <v>1338</v>
      </c>
      <c r="I54" s="124"/>
      <c r="J54">
        <v>41</v>
      </c>
      <c r="K54">
        <v>69</v>
      </c>
      <c r="L54" t="s">
        <v>1164</v>
      </c>
      <c r="O54">
        <f t="shared" si="5"/>
        <v>0</v>
      </c>
    </row>
    <row r="55" spans="1:15" x14ac:dyDescent="0.25">
      <c r="A55" t="s">
        <v>1163</v>
      </c>
      <c r="B55" s="124">
        <v>51</v>
      </c>
      <c r="C55" s="124">
        <f t="shared" si="1"/>
        <v>20</v>
      </c>
      <c r="D55" s="124">
        <f t="shared" si="2"/>
        <v>1</v>
      </c>
      <c r="E55" s="124">
        <f t="shared" si="3"/>
        <v>-19</v>
      </c>
      <c r="F55" s="124">
        <f t="shared" si="6"/>
        <v>21</v>
      </c>
      <c r="G55" s="124" t="str">
        <f t="shared" si="4"/>
        <v>COR1-GB.2314.21</v>
      </c>
      <c r="H55" s="124" t="s">
        <v>1339</v>
      </c>
      <c r="I55" s="124"/>
      <c r="J55">
        <v>6</v>
      </c>
      <c r="K55">
        <v>69</v>
      </c>
      <c r="L55" t="s">
        <v>1164</v>
      </c>
      <c r="O55">
        <f t="shared" si="5"/>
        <v>1</v>
      </c>
    </row>
    <row r="56" spans="1:15" x14ac:dyDescent="0.25">
      <c r="A56" t="s">
        <v>1163</v>
      </c>
      <c r="B56" s="124">
        <v>52</v>
      </c>
      <c r="C56" s="124">
        <f t="shared" si="1"/>
        <v>20</v>
      </c>
      <c r="D56" s="124">
        <f t="shared" si="2"/>
        <v>2</v>
      </c>
      <c r="E56" s="124">
        <f t="shared" si="3"/>
        <v>-18</v>
      </c>
      <c r="F56" s="124">
        <f t="shared" si="6"/>
        <v>22</v>
      </c>
      <c r="G56" s="124" t="str">
        <f t="shared" si="4"/>
        <v>COR1-GB.2314.22</v>
      </c>
      <c r="H56" s="124" t="s">
        <v>1340</v>
      </c>
      <c r="I56" s="124"/>
      <c r="J56">
        <v>99</v>
      </c>
      <c r="K56">
        <v>69</v>
      </c>
      <c r="L56" t="s">
        <v>1164</v>
      </c>
      <c r="O56">
        <f t="shared" si="5"/>
        <v>1</v>
      </c>
    </row>
    <row r="57" spans="1:15" x14ac:dyDescent="0.25">
      <c r="A57" t="s">
        <v>1163</v>
      </c>
      <c r="B57" s="124">
        <v>53</v>
      </c>
      <c r="C57" s="124">
        <f t="shared" si="1"/>
        <v>20</v>
      </c>
      <c r="D57" s="124">
        <f t="shared" si="2"/>
        <v>3</v>
      </c>
      <c r="E57" s="124">
        <f t="shared" si="3"/>
        <v>-17</v>
      </c>
      <c r="F57" s="124">
        <f t="shared" si="6"/>
        <v>23</v>
      </c>
      <c r="G57" s="124" t="str">
        <f t="shared" si="4"/>
        <v>COR1-GB.2314.23</v>
      </c>
      <c r="H57" s="124" t="s">
        <v>1341</v>
      </c>
      <c r="I57" s="124"/>
      <c r="J57">
        <v>8</v>
      </c>
      <c r="K57">
        <v>69</v>
      </c>
      <c r="L57" t="s">
        <v>1164</v>
      </c>
      <c r="O57">
        <f t="shared" si="5"/>
        <v>1</v>
      </c>
    </row>
    <row r="58" spans="1:15" x14ac:dyDescent="0.25">
      <c r="A58" t="s">
        <v>1163</v>
      </c>
      <c r="B58" s="124">
        <v>54</v>
      </c>
      <c r="C58" s="124">
        <f t="shared" si="1"/>
        <v>20</v>
      </c>
      <c r="D58" s="124">
        <f t="shared" si="2"/>
        <v>4</v>
      </c>
      <c r="E58" s="124">
        <f t="shared" si="3"/>
        <v>-16</v>
      </c>
      <c r="F58" s="124">
        <f t="shared" si="6"/>
        <v>24</v>
      </c>
      <c r="G58" s="124" t="str">
        <f t="shared" si="4"/>
        <v>COR1-GB.2314.24</v>
      </c>
      <c r="H58" s="124" t="s">
        <v>1342</v>
      </c>
      <c r="I58" s="124"/>
      <c r="J58">
        <v>83</v>
      </c>
      <c r="K58">
        <v>69</v>
      </c>
      <c r="L58" t="s">
        <v>1164</v>
      </c>
      <c r="O58">
        <f t="shared" si="5"/>
        <v>1</v>
      </c>
    </row>
    <row r="59" spans="1:15" x14ac:dyDescent="0.25">
      <c r="A59" t="s">
        <v>1163</v>
      </c>
      <c r="B59" s="124">
        <v>70</v>
      </c>
      <c r="C59" s="124">
        <f t="shared" si="1"/>
        <v>30</v>
      </c>
      <c r="D59" s="124">
        <f t="shared" si="2"/>
        <v>20</v>
      </c>
      <c r="E59" s="124">
        <f t="shared" si="3"/>
        <v>0</v>
      </c>
      <c r="F59" s="124">
        <f t="shared" si="6"/>
        <v>30</v>
      </c>
      <c r="G59" s="124" t="str">
        <f t="shared" si="4"/>
        <v>COR1-GB.2314.30</v>
      </c>
      <c r="H59" s="124" t="s">
        <v>1488</v>
      </c>
      <c r="I59" s="124"/>
      <c r="J59">
        <v>43</v>
      </c>
      <c r="K59">
        <v>66</v>
      </c>
      <c r="L59" t="s">
        <v>1164</v>
      </c>
      <c r="O59">
        <f t="shared" si="5"/>
        <v>1</v>
      </c>
    </row>
    <row r="60" spans="1:15" x14ac:dyDescent="0.25">
      <c r="A60" t="s">
        <v>1163</v>
      </c>
      <c r="B60" s="124">
        <v>71</v>
      </c>
      <c r="C60" s="124">
        <f t="shared" si="1"/>
        <v>30</v>
      </c>
      <c r="D60" s="124">
        <f t="shared" si="2"/>
        <v>21</v>
      </c>
      <c r="E60" s="124">
        <f t="shared" si="3"/>
        <v>1</v>
      </c>
      <c r="F60" s="124">
        <f t="shared" si="6"/>
        <v>31</v>
      </c>
      <c r="G60" s="124" t="str">
        <f t="shared" si="4"/>
        <v>COR1-GB.2314.31</v>
      </c>
      <c r="H60" s="124" t="s">
        <v>1489</v>
      </c>
      <c r="I60" s="124"/>
      <c r="J60">
        <v>40</v>
      </c>
      <c r="K60">
        <v>66</v>
      </c>
      <c r="L60" t="s">
        <v>1164</v>
      </c>
      <c r="O60">
        <f t="shared" si="5"/>
        <v>1</v>
      </c>
    </row>
    <row r="61" spans="1:15" x14ac:dyDescent="0.25">
      <c r="A61" t="s">
        <v>1163</v>
      </c>
      <c r="B61" s="124">
        <v>72</v>
      </c>
      <c r="C61" s="124">
        <f t="shared" si="1"/>
        <v>30</v>
      </c>
      <c r="D61" s="124">
        <f t="shared" si="2"/>
        <v>22</v>
      </c>
      <c r="E61" s="124">
        <f t="shared" si="3"/>
        <v>2</v>
      </c>
      <c r="F61" s="124">
        <f t="shared" si="6"/>
        <v>32</v>
      </c>
      <c r="G61" s="124" t="str">
        <f t="shared" si="4"/>
        <v>COR1-GB.2314.32</v>
      </c>
      <c r="H61" s="124" t="s">
        <v>1490</v>
      </c>
      <c r="I61" s="124"/>
      <c r="J61">
        <v>59</v>
      </c>
      <c r="K61">
        <v>67</v>
      </c>
      <c r="L61" t="s">
        <v>1164</v>
      </c>
      <c r="O61">
        <f t="shared" si="5"/>
        <v>1</v>
      </c>
    </row>
    <row r="62" spans="1:15" x14ac:dyDescent="0.25">
      <c r="A62" t="s">
        <v>1163</v>
      </c>
      <c r="B62" s="124" t="s">
        <v>1148</v>
      </c>
      <c r="C62" s="124" t="str">
        <f t="shared" si="1"/>
        <v xml:space="preserve">W1    </v>
      </c>
      <c r="D62" s="124" t="e">
        <f t="shared" si="2"/>
        <v>#VALUE!</v>
      </c>
      <c r="E62" s="124" t="e">
        <f t="shared" si="3"/>
        <v>#VALUE!</v>
      </c>
      <c r="F62" s="124" t="str">
        <f t="shared" si="6"/>
        <v xml:space="preserve">W1    </v>
      </c>
      <c r="G62" s="124" t="str">
        <f t="shared" si="4"/>
        <v xml:space="preserve">COR1-GB.2314.W1    </v>
      </c>
      <c r="H62" s="124" t="s">
        <v>1343</v>
      </c>
      <c r="I62" s="124"/>
      <c r="J62">
        <v>89</v>
      </c>
      <c r="K62">
        <v>68</v>
      </c>
      <c r="L62" t="s">
        <v>1164</v>
      </c>
      <c r="O62">
        <f t="shared" si="5"/>
        <v>1</v>
      </c>
    </row>
    <row r="63" spans="1:15" x14ac:dyDescent="0.25">
      <c r="A63" t="s">
        <v>1163</v>
      </c>
      <c r="B63" s="124" t="s">
        <v>1149</v>
      </c>
      <c r="C63" s="124" t="str">
        <f t="shared" si="1"/>
        <v xml:space="preserve">W2    </v>
      </c>
      <c r="D63" s="124" t="e">
        <f t="shared" si="2"/>
        <v>#VALUE!</v>
      </c>
      <c r="E63" s="124" t="e">
        <f t="shared" si="3"/>
        <v>#VALUE!</v>
      </c>
      <c r="F63" s="124" t="str">
        <f t="shared" si="6"/>
        <v xml:space="preserve">W2    </v>
      </c>
      <c r="G63" s="124" t="str">
        <f t="shared" si="4"/>
        <v xml:space="preserve">COR1-GB.2314.W2    </v>
      </c>
      <c r="H63" s="124" t="s">
        <v>1344</v>
      </c>
      <c r="I63" s="124"/>
      <c r="J63">
        <v>39</v>
      </c>
      <c r="K63">
        <v>68</v>
      </c>
      <c r="L63" t="s">
        <v>1164</v>
      </c>
      <c r="O63">
        <f t="shared" si="5"/>
        <v>1</v>
      </c>
    </row>
    <row r="64" spans="1:15" x14ac:dyDescent="0.25">
      <c r="A64" t="s">
        <v>1165</v>
      </c>
      <c r="B64" s="124">
        <v>51</v>
      </c>
      <c r="C64" s="124">
        <f t="shared" si="1"/>
        <v>20</v>
      </c>
      <c r="D64" s="124">
        <f t="shared" si="2"/>
        <v>1</v>
      </c>
      <c r="E64" s="124">
        <f t="shared" si="3"/>
        <v>-19</v>
      </c>
      <c r="F64" s="124">
        <f t="shared" si="6"/>
        <v>21</v>
      </c>
      <c r="G64" s="124" t="str">
        <f t="shared" si="4"/>
        <v>COR2-GB.3101.21</v>
      </c>
      <c r="H64" s="124" t="s">
        <v>1345</v>
      </c>
      <c r="I64" s="124"/>
      <c r="J64">
        <v>39</v>
      </c>
      <c r="K64">
        <v>39</v>
      </c>
      <c r="L64" t="s">
        <v>1166</v>
      </c>
      <c r="O64">
        <f t="shared" si="5"/>
        <v>0</v>
      </c>
    </row>
    <row r="65" spans="1:15" x14ac:dyDescent="0.25">
      <c r="A65" t="s">
        <v>1165</v>
      </c>
      <c r="B65" s="124">
        <v>52</v>
      </c>
      <c r="C65" s="124">
        <f t="shared" si="1"/>
        <v>20</v>
      </c>
      <c r="D65" s="124">
        <f t="shared" si="2"/>
        <v>2</v>
      </c>
      <c r="E65" s="124">
        <f t="shared" si="3"/>
        <v>-18</v>
      </c>
      <c r="F65" s="124">
        <f t="shared" si="6"/>
        <v>22</v>
      </c>
      <c r="G65" s="124" t="str">
        <f t="shared" si="4"/>
        <v>COR2-GB.3101.22</v>
      </c>
      <c r="H65" s="124" t="s">
        <v>1346</v>
      </c>
      <c r="I65" s="124"/>
      <c r="J65">
        <v>99</v>
      </c>
      <c r="K65">
        <v>40</v>
      </c>
      <c r="L65" t="s">
        <v>1166</v>
      </c>
      <c r="O65">
        <f t="shared" si="5"/>
        <v>1</v>
      </c>
    </row>
    <row r="66" spans="1:15" x14ac:dyDescent="0.25">
      <c r="A66" t="s">
        <v>1165</v>
      </c>
      <c r="B66" s="124">
        <v>53</v>
      </c>
      <c r="C66" s="124">
        <f t="shared" si="1"/>
        <v>20</v>
      </c>
      <c r="D66" s="124">
        <f t="shared" si="2"/>
        <v>3</v>
      </c>
      <c r="E66" s="124">
        <f t="shared" si="3"/>
        <v>-17</v>
      </c>
      <c r="F66" s="124">
        <f t="shared" si="6"/>
        <v>23</v>
      </c>
      <c r="G66" s="124" t="str">
        <f t="shared" si="4"/>
        <v>COR2-GB.3101.23</v>
      </c>
      <c r="H66" s="124" t="s">
        <v>1347</v>
      </c>
      <c r="I66" s="124"/>
      <c r="J66">
        <v>7</v>
      </c>
      <c r="K66">
        <v>45</v>
      </c>
      <c r="L66" t="s">
        <v>1166</v>
      </c>
      <c r="O66">
        <f t="shared" si="5"/>
        <v>1</v>
      </c>
    </row>
    <row r="67" spans="1:15" x14ac:dyDescent="0.25">
      <c r="A67" t="s">
        <v>1165</v>
      </c>
      <c r="B67" s="124">
        <v>50</v>
      </c>
      <c r="C67" s="124">
        <f t="shared" si="1"/>
        <v>20</v>
      </c>
      <c r="D67" s="124">
        <f t="shared" si="2"/>
        <v>0</v>
      </c>
      <c r="E67" s="124">
        <f t="shared" si="3"/>
        <v>-20</v>
      </c>
      <c r="F67" s="124">
        <f t="shared" si="6"/>
        <v>20</v>
      </c>
      <c r="G67" s="124" t="str">
        <f t="shared" si="4"/>
        <v>COR2-GB.3101.20</v>
      </c>
      <c r="H67" s="124" t="s">
        <v>1348</v>
      </c>
      <c r="I67" s="124"/>
      <c r="J67">
        <v>18</v>
      </c>
      <c r="K67">
        <v>65</v>
      </c>
      <c r="L67" t="s">
        <v>1166</v>
      </c>
      <c r="O67">
        <f t="shared" si="5"/>
        <v>1</v>
      </c>
    </row>
    <row r="68" spans="1:15" x14ac:dyDescent="0.25">
      <c r="A68" t="s">
        <v>1165</v>
      </c>
      <c r="B68" s="124">
        <v>70</v>
      </c>
      <c r="C68" s="124">
        <f t="shared" si="1"/>
        <v>30</v>
      </c>
      <c r="D68" s="124">
        <f t="shared" si="2"/>
        <v>20</v>
      </c>
      <c r="E68" s="124">
        <f t="shared" si="3"/>
        <v>0</v>
      </c>
      <c r="F68" s="124">
        <f t="shared" si="6"/>
        <v>30</v>
      </c>
      <c r="G68" s="124" t="str">
        <f t="shared" si="4"/>
        <v>COR2-GB.3101.30</v>
      </c>
      <c r="H68" s="124" t="s">
        <v>1491</v>
      </c>
      <c r="I68" s="124"/>
      <c r="J68">
        <v>21</v>
      </c>
      <c r="K68">
        <v>14</v>
      </c>
      <c r="L68" t="s">
        <v>1166</v>
      </c>
      <c r="O68">
        <f t="shared" si="5"/>
        <v>1</v>
      </c>
    </row>
    <row r="69" spans="1:15" x14ac:dyDescent="0.25">
      <c r="A69" t="s">
        <v>1165</v>
      </c>
      <c r="B69" s="124" t="s">
        <v>1146</v>
      </c>
      <c r="C69" s="124" t="str">
        <f t="shared" ref="C69:C132" si="7">IF(AND(B69&gt;=50,B69&lt;70),20,IF(AND(B69&gt;=70,B69&lt;90),30,B69))</f>
        <v xml:space="preserve">9W    </v>
      </c>
      <c r="D69" s="124" t="e">
        <f t="shared" ref="D69:D132" si="8">B69-50</f>
        <v>#VALUE!</v>
      </c>
      <c r="E69" s="124" t="e">
        <f t="shared" ref="E69:E132" si="9">B69-70</f>
        <v>#VALUE!</v>
      </c>
      <c r="F69" s="124" t="str">
        <f t="shared" si="6"/>
        <v xml:space="preserve">9W    </v>
      </c>
      <c r="G69" s="124" t="str">
        <f t="shared" ref="G69:G132" si="10">A69&amp;"."&amp;F69</f>
        <v xml:space="preserve">COR2-GB.3101.9W    </v>
      </c>
      <c r="H69" s="124" t="s">
        <v>1349</v>
      </c>
      <c r="I69" s="124"/>
      <c r="J69">
        <v>16</v>
      </c>
      <c r="K69">
        <v>40</v>
      </c>
      <c r="L69" t="s">
        <v>1166</v>
      </c>
      <c r="O69">
        <f t="shared" ref="O69:O132" si="11">IF(A69=A68,1,0)</f>
        <v>1</v>
      </c>
    </row>
    <row r="70" spans="1:15" x14ac:dyDescent="0.25">
      <c r="A70" t="s">
        <v>1165</v>
      </c>
      <c r="B70" s="124" t="s">
        <v>1148</v>
      </c>
      <c r="C70" s="124" t="str">
        <f t="shared" si="7"/>
        <v xml:space="preserve">W1    </v>
      </c>
      <c r="D70" s="124" t="e">
        <f t="shared" si="8"/>
        <v>#VALUE!</v>
      </c>
      <c r="E70" s="124" t="e">
        <f t="shared" si="9"/>
        <v>#VALUE!</v>
      </c>
      <c r="F70" s="124" t="str">
        <f t="shared" si="6"/>
        <v xml:space="preserve">W1    </v>
      </c>
      <c r="G70" s="124" t="str">
        <f t="shared" si="10"/>
        <v xml:space="preserve">COR2-GB.3101.W1    </v>
      </c>
      <c r="H70" s="124" t="s">
        <v>1350</v>
      </c>
      <c r="I70" s="124"/>
      <c r="J70">
        <v>74</v>
      </c>
      <c r="K70">
        <v>40</v>
      </c>
      <c r="L70" t="s">
        <v>1166</v>
      </c>
      <c r="O70">
        <f t="shared" si="11"/>
        <v>1</v>
      </c>
    </row>
    <row r="71" spans="1:15" x14ac:dyDescent="0.25">
      <c r="A71" t="s">
        <v>1165</v>
      </c>
      <c r="B71" s="124" t="s">
        <v>1149</v>
      </c>
      <c r="C71" s="124" t="str">
        <f t="shared" si="7"/>
        <v xml:space="preserve">W2    </v>
      </c>
      <c r="D71" s="124" t="e">
        <f t="shared" si="8"/>
        <v>#VALUE!</v>
      </c>
      <c r="E71" s="124" t="e">
        <f t="shared" si="9"/>
        <v>#VALUE!</v>
      </c>
      <c r="F71" s="124" t="str">
        <f t="shared" si="6"/>
        <v xml:space="preserve">W2    </v>
      </c>
      <c r="G71" s="124" t="str">
        <f t="shared" si="10"/>
        <v xml:space="preserve">COR2-GB.3101.W2    </v>
      </c>
      <c r="H71" s="124" t="s">
        <v>1351</v>
      </c>
      <c r="I71" s="124"/>
      <c r="J71">
        <v>14</v>
      </c>
      <c r="K71">
        <v>40</v>
      </c>
      <c r="L71" t="s">
        <v>1166</v>
      </c>
      <c r="O71">
        <f t="shared" si="11"/>
        <v>1</v>
      </c>
    </row>
    <row r="72" spans="1:15" x14ac:dyDescent="0.25">
      <c r="A72" t="s">
        <v>1165</v>
      </c>
      <c r="B72" s="124" t="s">
        <v>1150</v>
      </c>
      <c r="C72" s="124" t="str">
        <f t="shared" si="7"/>
        <v xml:space="preserve">W3    </v>
      </c>
      <c r="D72" s="124" t="e">
        <f t="shared" si="8"/>
        <v>#VALUE!</v>
      </c>
      <c r="E72" s="124" t="e">
        <f t="shared" si="9"/>
        <v>#VALUE!</v>
      </c>
      <c r="F72" s="124" t="str">
        <f t="shared" si="6"/>
        <v xml:space="preserve">W3    </v>
      </c>
      <c r="G72" s="124" t="str">
        <f t="shared" si="10"/>
        <v xml:space="preserve">COR2-GB.3101.W3    </v>
      </c>
      <c r="H72" s="124" t="s">
        <v>1352</v>
      </c>
      <c r="I72" s="124"/>
      <c r="J72">
        <v>17</v>
      </c>
      <c r="K72">
        <v>39</v>
      </c>
      <c r="L72" t="s">
        <v>1166</v>
      </c>
      <c r="O72">
        <f t="shared" si="11"/>
        <v>1</v>
      </c>
    </row>
    <row r="73" spans="1:15" x14ac:dyDescent="0.25">
      <c r="A73" t="s">
        <v>1165</v>
      </c>
      <c r="B73" s="124" t="s">
        <v>1151</v>
      </c>
      <c r="C73" s="124" t="str">
        <f t="shared" si="7"/>
        <v xml:space="preserve">W4    </v>
      </c>
      <c r="D73" s="124" t="e">
        <f t="shared" si="8"/>
        <v>#VALUE!</v>
      </c>
      <c r="E73" s="124" t="e">
        <f t="shared" si="9"/>
        <v>#VALUE!</v>
      </c>
      <c r="F73" s="124" t="str">
        <f t="shared" si="6"/>
        <v xml:space="preserve">W4    </v>
      </c>
      <c r="G73" s="124" t="str">
        <f t="shared" si="10"/>
        <v xml:space="preserve">COR2-GB.3101.W4    </v>
      </c>
      <c r="H73" s="124" t="s">
        <v>1353</v>
      </c>
      <c r="I73" s="124"/>
      <c r="J73">
        <v>14</v>
      </c>
      <c r="K73">
        <v>40</v>
      </c>
      <c r="L73" t="s">
        <v>1166</v>
      </c>
      <c r="O73">
        <f t="shared" si="11"/>
        <v>1</v>
      </c>
    </row>
    <row r="74" spans="1:15" x14ac:dyDescent="0.25">
      <c r="A74" t="s">
        <v>1165</v>
      </c>
      <c r="B74" s="124" t="s">
        <v>1152</v>
      </c>
      <c r="C74" s="124" t="str">
        <f t="shared" si="7"/>
        <v xml:space="preserve">W5    </v>
      </c>
      <c r="D74" s="124" t="e">
        <f t="shared" si="8"/>
        <v>#VALUE!</v>
      </c>
      <c r="E74" s="124" t="e">
        <f t="shared" si="9"/>
        <v>#VALUE!</v>
      </c>
      <c r="F74" s="124" t="str">
        <f t="shared" si="6"/>
        <v xml:space="preserve">W5    </v>
      </c>
      <c r="G74" s="124" t="str">
        <f t="shared" si="10"/>
        <v xml:space="preserve">COR2-GB.3101.W5    </v>
      </c>
      <c r="H74" s="124" t="s">
        <v>1354</v>
      </c>
      <c r="I74" s="124"/>
      <c r="J74">
        <v>35</v>
      </c>
      <c r="K74">
        <v>39</v>
      </c>
      <c r="L74" t="s">
        <v>1166</v>
      </c>
      <c r="O74">
        <f t="shared" si="11"/>
        <v>1</v>
      </c>
    </row>
    <row r="75" spans="1:15" x14ac:dyDescent="0.25">
      <c r="A75" t="s">
        <v>1165</v>
      </c>
      <c r="B75" s="124" t="s">
        <v>1153</v>
      </c>
      <c r="C75" s="124" t="str">
        <f t="shared" si="7"/>
        <v xml:space="preserve">W6    </v>
      </c>
      <c r="D75" s="124" t="e">
        <f t="shared" si="8"/>
        <v>#VALUE!</v>
      </c>
      <c r="E75" s="124" t="e">
        <f t="shared" si="9"/>
        <v>#VALUE!</v>
      </c>
      <c r="F75" s="124" t="str">
        <f t="shared" ref="F75:F138" si="12">IF(B75=C75,C75,IF(AND(D75&gt;=0,D75&lt;9),C75+D75,C75+E75))</f>
        <v xml:space="preserve">W6    </v>
      </c>
      <c r="G75" s="124" t="str">
        <f t="shared" si="10"/>
        <v xml:space="preserve">COR2-GB.3101.W6    </v>
      </c>
      <c r="H75" s="124" t="s">
        <v>1355</v>
      </c>
      <c r="I75" s="124"/>
      <c r="J75">
        <v>60</v>
      </c>
      <c r="K75">
        <v>39</v>
      </c>
      <c r="L75" t="s">
        <v>1166</v>
      </c>
      <c r="O75">
        <f t="shared" si="11"/>
        <v>1</v>
      </c>
    </row>
    <row r="76" spans="1:15" x14ac:dyDescent="0.25">
      <c r="A76" t="s">
        <v>1165</v>
      </c>
      <c r="B76" s="124" t="s">
        <v>1154</v>
      </c>
      <c r="C76" s="124" t="str">
        <f t="shared" si="7"/>
        <v xml:space="preserve">W7    </v>
      </c>
      <c r="D76" s="124" t="e">
        <f t="shared" si="8"/>
        <v>#VALUE!</v>
      </c>
      <c r="E76" s="124" t="e">
        <f t="shared" si="9"/>
        <v>#VALUE!</v>
      </c>
      <c r="F76" s="124" t="str">
        <f t="shared" si="12"/>
        <v xml:space="preserve">W7    </v>
      </c>
      <c r="G76" s="124" t="str">
        <f t="shared" si="10"/>
        <v xml:space="preserve">COR2-GB.3101.W7    </v>
      </c>
      <c r="H76" s="124" t="s">
        <v>1356</v>
      </c>
      <c r="I76" s="124"/>
      <c r="J76">
        <v>38</v>
      </c>
      <c r="K76">
        <v>39</v>
      </c>
      <c r="L76" t="s">
        <v>1166</v>
      </c>
      <c r="O76">
        <f t="shared" si="11"/>
        <v>1</v>
      </c>
    </row>
    <row r="77" spans="1:15" x14ac:dyDescent="0.25">
      <c r="A77" t="s">
        <v>1165</v>
      </c>
      <c r="B77" s="124" t="s">
        <v>1167</v>
      </c>
      <c r="C77" s="124" t="str">
        <f t="shared" si="7"/>
        <v xml:space="preserve">W8    </v>
      </c>
      <c r="D77" s="124" t="e">
        <f t="shared" si="8"/>
        <v>#VALUE!</v>
      </c>
      <c r="E77" s="124" t="e">
        <f t="shared" si="9"/>
        <v>#VALUE!</v>
      </c>
      <c r="F77" s="124" t="str">
        <f t="shared" si="12"/>
        <v xml:space="preserve">W8    </v>
      </c>
      <c r="G77" s="124" t="str">
        <f t="shared" si="10"/>
        <v xml:space="preserve">COR2-GB.3101.W8    </v>
      </c>
      <c r="H77" s="124" t="s">
        <v>1357</v>
      </c>
      <c r="I77" s="124"/>
      <c r="J77">
        <v>79</v>
      </c>
      <c r="K77">
        <v>39</v>
      </c>
      <c r="L77" t="s">
        <v>1166</v>
      </c>
      <c r="O77">
        <f t="shared" si="11"/>
        <v>1</v>
      </c>
    </row>
    <row r="78" spans="1:15" x14ac:dyDescent="0.25">
      <c r="A78" t="s">
        <v>1168</v>
      </c>
      <c r="B78" s="124">
        <v>50</v>
      </c>
      <c r="C78" s="124">
        <f t="shared" si="7"/>
        <v>20</v>
      </c>
      <c r="D78" s="124">
        <f t="shared" si="8"/>
        <v>0</v>
      </c>
      <c r="E78" s="124">
        <f t="shared" si="9"/>
        <v>-20</v>
      </c>
      <c r="F78" s="124">
        <f t="shared" si="12"/>
        <v>20</v>
      </c>
      <c r="G78" s="124" t="str">
        <f t="shared" si="10"/>
        <v>ACCT-GB.2302.20</v>
      </c>
      <c r="H78" s="124" t="s">
        <v>1358</v>
      </c>
      <c r="I78" s="124"/>
      <c r="J78">
        <v>3</v>
      </c>
      <c r="K78">
        <v>4</v>
      </c>
      <c r="L78" t="s">
        <v>1001</v>
      </c>
      <c r="O78">
        <f t="shared" si="11"/>
        <v>0</v>
      </c>
    </row>
    <row r="79" spans="1:15" x14ac:dyDescent="0.25">
      <c r="A79" t="s">
        <v>37</v>
      </c>
      <c r="B79" s="124">
        <v>0</v>
      </c>
      <c r="C79" s="124">
        <f t="shared" si="7"/>
        <v>0</v>
      </c>
      <c r="D79" s="124">
        <f t="shared" si="8"/>
        <v>-50</v>
      </c>
      <c r="E79" s="124">
        <f t="shared" si="9"/>
        <v>-70</v>
      </c>
      <c r="F79" s="124">
        <f t="shared" si="12"/>
        <v>0</v>
      </c>
      <c r="G79" s="124" t="str">
        <f t="shared" si="10"/>
        <v>ACCT-GB.2303.0</v>
      </c>
      <c r="H79" s="124" t="s">
        <v>1359</v>
      </c>
      <c r="I79" s="124"/>
      <c r="J79">
        <v>14</v>
      </c>
      <c r="K79">
        <v>53</v>
      </c>
      <c r="L79" t="s">
        <v>1169</v>
      </c>
      <c r="O79">
        <f t="shared" si="11"/>
        <v>0</v>
      </c>
    </row>
    <row r="80" spans="1:15" x14ac:dyDescent="0.25">
      <c r="A80" t="s">
        <v>37</v>
      </c>
      <c r="B80" s="124">
        <v>51</v>
      </c>
      <c r="C80" s="124">
        <f t="shared" si="7"/>
        <v>20</v>
      </c>
      <c r="D80" s="124">
        <f t="shared" si="8"/>
        <v>1</v>
      </c>
      <c r="E80" s="124">
        <f t="shared" si="9"/>
        <v>-19</v>
      </c>
      <c r="F80" s="124">
        <f t="shared" si="12"/>
        <v>21</v>
      </c>
      <c r="G80" s="124" t="str">
        <f t="shared" si="10"/>
        <v>ACCT-GB.2303.21</v>
      </c>
      <c r="H80" s="124" t="s">
        <v>1360</v>
      </c>
      <c r="I80" s="124"/>
      <c r="J80">
        <v>12</v>
      </c>
      <c r="K80">
        <v>67</v>
      </c>
      <c r="L80" t="s">
        <v>1169</v>
      </c>
      <c r="O80">
        <f t="shared" si="11"/>
        <v>1</v>
      </c>
    </row>
    <row r="81" spans="1:15" x14ac:dyDescent="0.25">
      <c r="A81" t="s">
        <v>37</v>
      </c>
      <c r="B81" s="124">
        <v>50</v>
      </c>
      <c r="C81" s="124">
        <f t="shared" si="7"/>
        <v>20</v>
      </c>
      <c r="D81" s="124">
        <f t="shared" si="8"/>
        <v>0</v>
      </c>
      <c r="E81" s="124">
        <f t="shared" si="9"/>
        <v>-20</v>
      </c>
      <c r="F81" s="124">
        <f t="shared" si="12"/>
        <v>20</v>
      </c>
      <c r="G81" s="124" t="str">
        <f t="shared" si="10"/>
        <v>ACCT-GB.2303.20</v>
      </c>
      <c r="H81" s="124" t="s">
        <v>1361</v>
      </c>
      <c r="I81" s="124"/>
      <c r="J81">
        <v>54</v>
      </c>
      <c r="K81">
        <v>67</v>
      </c>
      <c r="L81" t="s">
        <v>1169</v>
      </c>
      <c r="O81">
        <f t="shared" si="11"/>
        <v>1</v>
      </c>
    </row>
    <row r="82" spans="1:15" x14ac:dyDescent="0.25">
      <c r="A82" t="s">
        <v>37</v>
      </c>
      <c r="B82" s="124">
        <v>70</v>
      </c>
      <c r="C82" s="124">
        <f t="shared" si="7"/>
        <v>30</v>
      </c>
      <c r="D82" s="124">
        <f t="shared" si="8"/>
        <v>20</v>
      </c>
      <c r="E82" s="124">
        <f t="shared" si="9"/>
        <v>0</v>
      </c>
      <c r="F82" s="124">
        <f t="shared" si="12"/>
        <v>30</v>
      </c>
      <c r="G82" s="124" t="str">
        <f t="shared" si="10"/>
        <v>ACCT-GB.2303.30</v>
      </c>
      <c r="H82" s="124" t="s">
        <v>35</v>
      </c>
      <c r="I82" s="124"/>
      <c r="J82">
        <v>41</v>
      </c>
      <c r="K82">
        <v>53</v>
      </c>
      <c r="L82" t="s">
        <v>1169</v>
      </c>
      <c r="O82">
        <f t="shared" si="11"/>
        <v>1</v>
      </c>
    </row>
    <row r="83" spans="1:15" x14ac:dyDescent="0.25">
      <c r="A83" t="s">
        <v>37</v>
      </c>
      <c r="B83" s="124">
        <v>71</v>
      </c>
      <c r="C83" s="124">
        <f t="shared" si="7"/>
        <v>30</v>
      </c>
      <c r="D83" s="124">
        <f t="shared" si="8"/>
        <v>21</v>
      </c>
      <c r="E83" s="124">
        <f t="shared" si="9"/>
        <v>1</v>
      </c>
      <c r="F83" s="124">
        <f t="shared" si="12"/>
        <v>31</v>
      </c>
      <c r="G83" s="124" t="str">
        <f t="shared" si="10"/>
        <v>ACCT-GB.2303.31</v>
      </c>
      <c r="H83" s="124" t="s">
        <v>1492</v>
      </c>
      <c r="I83" s="124"/>
      <c r="J83">
        <v>8</v>
      </c>
      <c r="K83">
        <v>53</v>
      </c>
      <c r="L83" t="s">
        <v>1169</v>
      </c>
      <c r="O83">
        <f t="shared" si="11"/>
        <v>1</v>
      </c>
    </row>
    <row r="84" spans="1:15" x14ac:dyDescent="0.25">
      <c r="A84" t="s">
        <v>39</v>
      </c>
      <c r="B84" s="124">
        <v>70</v>
      </c>
      <c r="C84" s="124">
        <f t="shared" si="7"/>
        <v>30</v>
      </c>
      <c r="D84" s="124">
        <f t="shared" si="8"/>
        <v>20</v>
      </c>
      <c r="E84" s="124">
        <f t="shared" si="9"/>
        <v>0</v>
      </c>
      <c r="F84" s="124">
        <f t="shared" si="12"/>
        <v>30</v>
      </c>
      <c r="G84" s="124" t="str">
        <f t="shared" si="10"/>
        <v>ACCT-GB.3149.30</v>
      </c>
      <c r="H84" s="124" t="s">
        <v>1493</v>
      </c>
      <c r="I84" s="124"/>
      <c r="J84">
        <v>4</v>
      </c>
      <c r="K84">
        <v>15</v>
      </c>
      <c r="L84" t="s">
        <v>1170</v>
      </c>
      <c r="O84">
        <f t="shared" si="11"/>
        <v>0</v>
      </c>
    </row>
    <row r="85" spans="1:15" x14ac:dyDescent="0.25">
      <c r="A85" t="s">
        <v>40</v>
      </c>
      <c r="B85" s="124">
        <v>70</v>
      </c>
      <c r="C85" s="124">
        <f t="shared" si="7"/>
        <v>30</v>
      </c>
      <c r="D85" s="124">
        <f t="shared" si="8"/>
        <v>20</v>
      </c>
      <c r="E85" s="124">
        <f t="shared" si="9"/>
        <v>0</v>
      </c>
      <c r="F85" s="124">
        <f t="shared" si="12"/>
        <v>30</v>
      </c>
      <c r="G85" s="124" t="str">
        <f t="shared" si="10"/>
        <v>ACCT-GB.3155.30</v>
      </c>
      <c r="H85" s="124" t="s">
        <v>1494</v>
      </c>
      <c r="I85" s="124"/>
      <c r="J85">
        <v>4</v>
      </c>
      <c r="K85">
        <v>24</v>
      </c>
      <c r="L85" t="s">
        <v>1171</v>
      </c>
      <c r="O85">
        <f t="shared" si="11"/>
        <v>0</v>
      </c>
    </row>
    <row r="86" spans="1:15" x14ac:dyDescent="0.25">
      <c r="A86" t="s">
        <v>41</v>
      </c>
      <c r="B86" s="124">
        <v>70</v>
      </c>
      <c r="C86" s="124">
        <f t="shared" si="7"/>
        <v>30</v>
      </c>
      <c r="D86" s="124">
        <f t="shared" si="8"/>
        <v>20</v>
      </c>
      <c r="E86" s="124">
        <f t="shared" si="9"/>
        <v>0</v>
      </c>
      <c r="F86" s="124">
        <f t="shared" si="12"/>
        <v>30</v>
      </c>
      <c r="G86" s="124" t="str">
        <f t="shared" si="10"/>
        <v>ACCT-GB.3303.30</v>
      </c>
      <c r="H86" s="124" t="s">
        <v>1495</v>
      </c>
      <c r="I86" s="124"/>
      <c r="J86">
        <v>18</v>
      </c>
      <c r="K86">
        <v>64</v>
      </c>
      <c r="L86" t="s">
        <v>1172</v>
      </c>
      <c r="O86">
        <f t="shared" si="11"/>
        <v>0</v>
      </c>
    </row>
    <row r="87" spans="1:15" x14ac:dyDescent="0.25">
      <c r="A87" t="s">
        <v>42</v>
      </c>
      <c r="B87" s="124">
        <v>51</v>
      </c>
      <c r="C87" s="124">
        <f t="shared" si="7"/>
        <v>20</v>
      </c>
      <c r="D87" s="124">
        <f t="shared" si="8"/>
        <v>1</v>
      </c>
      <c r="E87" s="124">
        <f t="shared" si="9"/>
        <v>-19</v>
      </c>
      <c r="F87" s="124">
        <f t="shared" si="12"/>
        <v>21</v>
      </c>
      <c r="G87" s="124" t="str">
        <f t="shared" si="10"/>
        <v>ACCT-GB.3304.21</v>
      </c>
      <c r="H87" s="124" t="s">
        <v>1362</v>
      </c>
      <c r="I87" s="124"/>
      <c r="J87">
        <v>33</v>
      </c>
      <c r="K87">
        <v>50</v>
      </c>
      <c r="L87" t="s">
        <v>1173</v>
      </c>
      <c r="O87">
        <f t="shared" si="11"/>
        <v>0</v>
      </c>
    </row>
    <row r="88" spans="1:15" x14ac:dyDescent="0.25">
      <c r="A88" t="s">
        <v>42</v>
      </c>
      <c r="B88" s="124">
        <v>50</v>
      </c>
      <c r="C88" s="124">
        <f t="shared" si="7"/>
        <v>20</v>
      </c>
      <c r="D88" s="124">
        <f t="shared" si="8"/>
        <v>0</v>
      </c>
      <c r="E88" s="124">
        <f t="shared" si="9"/>
        <v>-20</v>
      </c>
      <c r="F88" s="124">
        <f t="shared" si="12"/>
        <v>20</v>
      </c>
      <c r="G88" s="124" t="str">
        <f t="shared" si="10"/>
        <v>ACCT-GB.3304.20</v>
      </c>
      <c r="H88" s="124" t="s">
        <v>1363</v>
      </c>
      <c r="I88" s="124"/>
      <c r="J88">
        <v>93</v>
      </c>
      <c r="K88">
        <v>50</v>
      </c>
      <c r="L88" t="s">
        <v>1173</v>
      </c>
      <c r="O88">
        <f t="shared" si="11"/>
        <v>1</v>
      </c>
    </row>
    <row r="89" spans="1:15" x14ac:dyDescent="0.25">
      <c r="A89" t="s">
        <v>42</v>
      </c>
      <c r="B89" s="124">
        <v>70</v>
      </c>
      <c r="C89" s="124">
        <f t="shared" si="7"/>
        <v>30</v>
      </c>
      <c r="D89" s="124">
        <f t="shared" si="8"/>
        <v>20</v>
      </c>
      <c r="E89" s="124">
        <f t="shared" si="9"/>
        <v>0</v>
      </c>
      <c r="F89" s="124">
        <f t="shared" si="12"/>
        <v>30</v>
      </c>
      <c r="G89" s="124" t="str">
        <f t="shared" si="10"/>
        <v>ACCT-GB.3304.30</v>
      </c>
      <c r="H89" s="124" t="s">
        <v>1496</v>
      </c>
      <c r="I89" s="124"/>
      <c r="J89">
        <v>68</v>
      </c>
      <c r="K89">
        <v>53</v>
      </c>
      <c r="L89" t="s">
        <v>1173</v>
      </c>
      <c r="O89">
        <f t="shared" si="11"/>
        <v>1</v>
      </c>
    </row>
    <row r="90" spans="1:15" x14ac:dyDescent="0.25">
      <c r="A90" t="s">
        <v>42</v>
      </c>
      <c r="B90" s="124" t="s">
        <v>1148</v>
      </c>
      <c r="C90" s="124" t="str">
        <f t="shared" si="7"/>
        <v xml:space="preserve">W1    </v>
      </c>
      <c r="D90" s="124" t="e">
        <f t="shared" si="8"/>
        <v>#VALUE!</v>
      </c>
      <c r="E90" s="124" t="e">
        <f t="shared" si="9"/>
        <v>#VALUE!</v>
      </c>
      <c r="F90" s="124" t="str">
        <f t="shared" si="12"/>
        <v xml:space="preserve">W1    </v>
      </c>
      <c r="G90" s="124" t="str">
        <f t="shared" si="10"/>
        <v xml:space="preserve">ACCT-GB.3304.W1    </v>
      </c>
      <c r="H90" s="124" t="s">
        <v>1364</v>
      </c>
      <c r="I90" s="124"/>
      <c r="J90">
        <v>20</v>
      </c>
      <c r="K90">
        <v>50</v>
      </c>
      <c r="L90" t="s">
        <v>1173</v>
      </c>
      <c r="O90">
        <f t="shared" si="11"/>
        <v>1</v>
      </c>
    </row>
    <row r="91" spans="1:15" x14ac:dyDescent="0.25">
      <c r="A91" t="s">
        <v>43</v>
      </c>
      <c r="B91" s="124">
        <v>70</v>
      </c>
      <c r="C91" s="124">
        <f t="shared" si="7"/>
        <v>30</v>
      </c>
      <c r="D91" s="124">
        <f t="shared" si="8"/>
        <v>20</v>
      </c>
      <c r="E91" s="124">
        <f t="shared" si="9"/>
        <v>0</v>
      </c>
      <c r="F91" s="124">
        <f t="shared" si="12"/>
        <v>30</v>
      </c>
      <c r="G91" s="124" t="str">
        <f t="shared" si="10"/>
        <v>ACCT-GB.3310.30</v>
      </c>
      <c r="H91" s="124" t="s">
        <v>1497</v>
      </c>
      <c r="I91" s="124"/>
      <c r="J91">
        <v>16</v>
      </c>
      <c r="K91">
        <v>39</v>
      </c>
      <c r="L91" t="s">
        <v>827</v>
      </c>
      <c r="O91">
        <f t="shared" si="11"/>
        <v>0</v>
      </c>
    </row>
    <row r="92" spans="1:15" x14ac:dyDescent="0.25">
      <c r="A92" t="s">
        <v>1174</v>
      </c>
      <c r="B92" s="124">
        <v>50</v>
      </c>
      <c r="C92" s="124">
        <f t="shared" si="7"/>
        <v>20</v>
      </c>
      <c r="D92" s="124">
        <f t="shared" si="8"/>
        <v>0</v>
      </c>
      <c r="E92" s="124">
        <f t="shared" si="9"/>
        <v>-20</v>
      </c>
      <c r="F92" s="124">
        <f t="shared" si="12"/>
        <v>20</v>
      </c>
      <c r="G92" s="124" t="str">
        <f t="shared" si="10"/>
        <v>ACCT-GB.3313.20</v>
      </c>
      <c r="H92" s="124" t="s">
        <v>1365</v>
      </c>
      <c r="I92" s="124"/>
      <c r="J92">
        <v>1</v>
      </c>
      <c r="K92">
        <v>3</v>
      </c>
      <c r="L92" t="s">
        <v>1175</v>
      </c>
      <c r="O92">
        <f t="shared" si="11"/>
        <v>0</v>
      </c>
    </row>
    <row r="93" spans="1:15" x14ac:dyDescent="0.25">
      <c r="A93" t="s">
        <v>1176</v>
      </c>
      <c r="B93" s="124">
        <v>50</v>
      </c>
      <c r="C93" s="124">
        <f t="shared" si="7"/>
        <v>20</v>
      </c>
      <c r="D93" s="124">
        <f t="shared" si="8"/>
        <v>0</v>
      </c>
      <c r="E93" s="124">
        <f t="shared" si="9"/>
        <v>-20</v>
      </c>
      <c r="F93" s="124">
        <f t="shared" si="12"/>
        <v>20</v>
      </c>
      <c r="G93" s="124" t="str">
        <f t="shared" si="10"/>
        <v>ACCT-GB.3330.20</v>
      </c>
      <c r="H93" s="124" t="s">
        <v>1366</v>
      </c>
      <c r="I93" s="124"/>
      <c r="J93">
        <v>6</v>
      </c>
      <c r="K93">
        <v>5</v>
      </c>
      <c r="L93" t="s">
        <v>1002</v>
      </c>
      <c r="O93">
        <f t="shared" si="11"/>
        <v>0</v>
      </c>
    </row>
    <row r="94" spans="1:15" x14ac:dyDescent="0.25">
      <c r="A94" t="s">
        <v>1177</v>
      </c>
      <c r="B94" s="124">
        <v>50</v>
      </c>
      <c r="C94" s="124">
        <f t="shared" si="7"/>
        <v>20</v>
      </c>
      <c r="D94" s="124">
        <f t="shared" si="8"/>
        <v>0</v>
      </c>
      <c r="E94" s="124">
        <f t="shared" si="9"/>
        <v>-20</v>
      </c>
      <c r="F94" s="124">
        <f t="shared" si="12"/>
        <v>20</v>
      </c>
      <c r="G94" s="124" t="str">
        <f t="shared" si="10"/>
        <v>ACCT-GB.3335.20</v>
      </c>
      <c r="H94" s="124" t="s">
        <v>1367</v>
      </c>
      <c r="I94" s="124"/>
      <c r="J94">
        <v>4</v>
      </c>
      <c r="K94">
        <v>4</v>
      </c>
      <c r="L94" t="s">
        <v>1033</v>
      </c>
      <c r="O94">
        <f t="shared" si="11"/>
        <v>0</v>
      </c>
    </row>
    <row r="95" spans="1:15" x14ac:dyDescent="0.25">
      <c r="A95" t="s">
        <v>82</v>
      </c>
      <c r="B95" s="124">
        <v>50</v>
      </c>
      <c r="C95" s="124">
        <f t="shared" si="7"/>
        <v>20</v>
      </c>
      <c r="D95" s="124">
        <f t="shared" si="8"/>
        <v>0</v>
      </c>
      <c r="E95" s="124">
        <f t="shared" si="9"/>
        <v>-20</v>
      </c>
      <c r="F95" s="124">
        <f t="shared" si="12"/>
        <v>20</v>
      </c>
      <c r="G95" s="124" t="str">
        <f t="shared" si="10"/>
        <v>INFO-GB.2318.20</v>
      </c>
      <c r="H95" s="124" t="s">
        <v>1368</v>
      </c>
      <c r="I95" s="124"/>
      <c r="J95">
        <v>20</v>
      </c>
      <c r="K95">
        <v>40</v>
      </c>
      <c r="L95" t="s">
        <v>1178</v>
      </c>
      <c r="O95">
        <f t="shared" si="11"/>
        <v>0</v>
      </c>
    </row>
    <row r="96" spans="1:15" x14ac:dyDescent="0.25">
      <c r="A96" t="s">
        <v>82</v>
      </c>
      <c r="B96" s="124">
        <v>70</v>
      </c>
      <c r="C96" s="124">
        <f t="shared" si="7"/>
        <v>30</v>
      </c>
      <c r="D96" s="124">
        <f t="shared" si="8"/>
        <v>20</v>
      </c>
      <c r="E96" s="124">
        <f t="shared" si="9"/>
        <v>0</v>
      </c>
      <c r="F96" s="124">
        <f t="shared" si="12"/>
        <v>30</v>
      </c>
      <c r="G96" s="124" t="str">
        <f t="shared" si="10"/>
        <v>INFO-GB.2318.30</v>
      </c>
      <c r="H96" s="124" t="s">
        <v>1498</v>
      </c>
      <c r="I96" s="124"/>
      <c r="J96">
        <v>29</v>
      </c>
      <c r="K96">
        <v>39</v>
      </c>
      <c r="L96" t="s">
        <v>1178</v>
      </c>
      <c r="O96">
        <f t="shared" si="11"/>
        <v>1</v>
      </c>
    </row>
    <row r="97" spans="1:15" x14ac:dyDescent="0.25">
      <c r="A97" t="s">
        <v>83</v>
      </c>
      <c r="B97" s="124">
        <v>50</v>
      </c>
      <c r="C97" s="124">
        <f t="shared" si="7"/>
        <v>20</v>
      </c>
      <c r="D97" s="124">
        <f t="shared" si="8"/>
        <v>0</v>
      </c>
      <c r="E97" s="124">
        <f t="shared" si="9"/>
        <v>-20</v>
      </c>
      <c r="F97" s="124">
        <f t="shared" si="12"/>
        <v>20</v>
      </c>
      <c r="G97" s="124" t="str">
        <f t="shared" si="10"/>
        <v>INFO-GB.3322.20</v>
      </c>
      <c r="H97" s="124" t="s">
        <v>1369</v>
      </c>
      <c r="I97" s="124"/>
      <c r="J97">
        <v>7</v>
      </c>
      <c r="K97">
        <v>39</v>
      </c>
      <c r="L97" t="s">
        <v>697</v>
      </c>
      <c r="O97">
        <f t="shared" si="11"/>
        <v>0</v>
      </c>
    </row>
    <row r="98" spans="1:15" x14ac:dyDescent="0.25">
      <c r="A98" t="s">
        <v>84</v>
      </c>
      <c r="B98" s="124">
        <v>70</v>
      </c>
      <c r="C98" s="124">
        <f t="shared" si="7"/>
        <v>30</v>
      </c>
      <c r="D98" s="124">
        <f t="shared" si="8"/>
        <v>20</v>
      </c>
      <c r="E98" s="124">
        <f t="shared" si="9"/>
        <v>0</v>
      </c>
      <c r="F98" s="124">
        <f t="shared" si="12"/>
        <v>30</v>
      </c>
      <c r="G98" s="124" t="str">
        <f t="shared" si="10"/>
        <v>INFO-GB.3336.30</v>
      </c>
      <c r="H98" s="124" t="s">
        <v>1499</v>
      </c>
      <c r="I98" s="124"/>
      <c r="J98">
        <v>32</v>
      </c>
      <c r="K98">
        <v>40</v>
      </c>
      <c r="L98" t="s">
        <v>787</v>
      </c>
      <c r="O98">
        <f t="shared" si="11"/>
        <v>0</v>
      </c>
    </row>
    <row r="99" spans="1:15" x14ac:dyDescent="0.25">
      <c r="A99" t="s">
        <v>84</v>
      </c>
      <c r="B99" s="124">
        <v>71</v>
      </c>
      <c r="C99" s="124">
        <f t="shared" si="7"/>
        <v>30</v>
      </c>
      <c r="D99" s="124">
        <f t="shared" si="8"/>
        <v>21</v>
      </c>
      <c r="E99" s="124">
        <f t="shared" si="9"/>
        <v>1</v>
      </c>
      <c r="F99" s="124">
        <f t="shared" si="12"/>
        <v>31</v>
      </c>
      <c r="G99" s="124" t="str">
        <f t="shared" si="10"/>
        <v>INFO-GB.3336.31</v>
      </c>
      <c r="H99" s="124" t="s">
        <v>1500</v>
      </c>
      <c r="I99" s="124"/>
      <c r="J99">
        <v>21</v>
      </c>
      <c r="K99">
        <v>37</v>
      </c>
      <c r="L99" t="s">
        <v>787</v>
      </c>
      <c r="O99">
        <f t="shared" si="11"/>
        <v>1</v>
      </c>
    </row>
    <row r="100" spans="1:15" x14ac:dyDescent="0.25">
      <c r="A100" t="s">
        <v>85</v>
      </c>
      <c r="B100" s="124">
        <v>70</v>
      </c>
      <c r="C100" s="124">
        <f t="shared" si="7"/>
        <v>30</v>
      </c>
      <c r="D100" s="124">
        <f t="shared" si="8"/>
        <v>20</v>
      </c>
      <c r="E100" s="124">
        <f t="shared" si="9"/>
        <v>0</v>
      </c>
      <c r="F100" s="124">
        <f t="shared" si="12"/>
        <v>30</v>
      </c>
      <c r="G100" s="124" t="str">
        <f t="shared" si="10"/>
        <v>INFO-GB.3350.30</v>
      </c>
      <c r="H100" s="124" t="s">
        <v>1501</v>
      </c>
      <c r="I100" s="124"/>
      <c r="J100">
        <v>17</v>
      </c>
      <c r="K100">
        <v>39</v>
      </c>
      <c r="L100" t="s">
        <v>1179</v>
      </c>
      <c r="O100">
        <f t="shared" si="11"/>
        <v>0</v>
      </c>
    </row>
    <row r="101" spans="1:15" x14ac:dyDescent="0.25">
      <c r="A101" t="s">
        <v>86</v>
      </c>
      <c r="B101" s="124">
        <v>70</v>
      </c>
      <c r="C101" s="124">
        <f t="shared" si="7"/>
        <v>30</v>
      </c>
      <c r="D101" s="124">
        <f t="shared" si="8"/>
        <v>20</v>
      </c>
      <c r="E101" s="124">
        <f t="shared" si="9"/>
        <v>0</v>
      </c>
      <c r="F101" s="124">
        <f t="shared" si="12"/>
        <v>30</v>
      </c>
      <c r="G101" s="124" t="str">
        <f t="shared" si="10"/>
        <v>INFO-GB.3355.30</v>
      </c>
      <c r="H101" s="124" t="s">
        <v>1502</v>
      </c>
      <c r="I101" s="124"/>
      <c r="J101">
        <v>13</v>
      </c>
      <c r="K101">
        <v>50</v>
      </c>
      <c r="L101" t="s">
        <v>1180</v>
      </c>
      <c r="O101">
        <f t="shared" si="11"/>
        <v>0</v>
      </c>
    </row>
    <row r="102" spans="1:15" x14ac:dyDescent="0.25">
      <c r="A102" t="s">
        <v>86</v>
      </c>
      <c r="B102" s="124" t="s">
        <v>1148</v>
      </c>
      <c r="C102" s="124" t="str">
        <f t="shared" si="7"/>
        <v xml:space="preserve">W1    </v>
      </c>
      <c r="D102" s="124" t="e">
        <f t="shared" si="8"/>
        <v>#VALUE!</v>
      </c>
      <c r="E102" s="124" t="e">
        <f t="shared" si="9"/>
        <v>#VALUE!</v>
      </c>
      <c r="F102" s="124" t="str">
        <f t="shared" si="12"/>
        <v xml:space="preserve">W1    </v>
      </c>
      <c r="G102" s="124" t="str">
        <f t="shared" si="10"/>
        <v xml:space="preserve">INFO-GB.3355.W1    </v>
      </c>
      <c r="H102" s="124" t="s">
        <v>1370</v>
      </c>
      <c r="I102" s="124"/>
      <c r="J102">
        <v>14</v>
      </c>
      <c r="K102">
        <v>60</v>
      </c>
      <c r="L102" t="s">
        <v>1180</v>
      </c>
      <c r="O102">
        <f t="shared" si="11"/>
        <v>1</v>
      </c>
    </row>
    <row r="103" spans="1:15" x14ac:dyDescent="0.25">
      <c r="A103" t="s">
        <v>87</v>
      </c>
      <c r="B103" s="124">
        <v>70</v>
      </c>
      <c r="C103" s="124">
        <f t="shared" si="7"/>
        <v>30</v>
      </c>
      <c r="D103" s="124">
        <f t="shared" si="8"/>
        <v>20</v>
      </c>
      <c r="E103" s="124">
        <f t="shared" si="9"/>
        <v>0</v>
      </c>
      <c r="F103" s="124">
        <f t="shared" si="12"/>
        <v>30</v>
      </c>
      <c r="G103" s="124" t="str">
        <f t="shared" si="10"/>
        <v>INFO-GB.3383.30</v>
      </c>
      <c r="H103" s="124" t="s">
        <v>1503</v>
      </c>
      <c r="I103" s="124"/>
      <c r="J103">
        <v>14</v>
      </c>
      <c r="K103">
        <v>49</v>
      </c>
      <c r="L103" t="s">
        <v>1181</v>
      </c>
      <c r="O103">
        <f t="shared" si="11"/>
        <v>0</v>
      </c>
    </row>
    <row r="104" spans="1:15" x14ac:dyDescent="0.25">
      <c r="A104" t="s">
        <v>44</v>
      </c>
      <c r="B104" s="124">
        <v>70</v>
      </c>
      <c r="C104" s="124">
        <f t="shared" si="7"/>
        <v>30</v>
      </c>
      <c r="D104" s="124">
        <f t="shared" si="8"/>
        <v>20</v>
      </c>
      <c r="E104" s="124">
        <f t="shared" si="9"/>
        <v>0</v>
      </c>
      <c r="F104" s="124">
        <f t="shared" si="12"/>
        <v>30</v>
      </c>
      <c r="G104" s="124" t="str">
        <f t="shared" si="10"/>
        <v>ECON-GB.2105.30</v>
      </c>
      <c r="H104" s="124" t="s">
        <v>1504</v>
      </c>
      <c r="I104" s="124"/>
      <c r="J104">
        <v>25</v>
      </c>
      <c r="K104">
        <v>64</v>
      </c>
      <c r="L104" t="s">
        <v>1182</v>
      </c>
      <c r="O104">
        <f t="shared" si="11"/>
        <v>0</v>
      </c>
    </row>
    <row r="105" spans="1:15" x14ac:dyDescent="0.25">
      <c r="A105" t="s">
        <v>45</v>
      </c>
      <c r="B105" s="124">
        <v>70</v>
      </c>
      <c r="C105" s="124">
        <f t="shared" si="7"/>
        <v>30</v>
      </c>
      <c r="D105" s="124">
        <f t="shared" si="8"/>
        <v>20</v>
      </c>
      <c r="E105" s="124">
        <f t="shared" si="9"/>
        <v>0</v>
      </c>
      <c r="F105" s="124">
        <f t="shared" si="12"/>
        <v>30</v>
      </c>
      <c r="G105" s="124" t="str">
        <f t="shared" si="10"/>
        <v>ECON-GB.2112.30</v>
      </c>
      <c r="H105" s="124" t="s">
        <v>1505</v>
      </c>
      <c r="I105" s="124"/>
      <c r="J105">
        <v>17</v>
      </c>
      <c r="K105">
        <v>35</v>
      </c>
      <c r="L105" t="s">
        <v>728</v>
      </c>
      <c r="O105">
        <f t="shared" si="11"/>
        <v>0</v>
      </c>
    </row>
    <row r="106" spans="1:15" x14ac:dyDescent="0.25">
      <c r="A106" t="s">
        <v>46</v>
      </c>
      <c r="B106" s="124">
        <v>70</v>
      </c>
      <c r="C106" s="124">
        <f t="shared" si="7"/>
        <v>30</v>
      </c>
      <c r="D106" s="124">
        <f t="shared" si="8"/>
        <v>20</v>
      </c>
      <c r="E106" s="124">
        <f t="shared" si="9"/>
        <v>0</v>
      </c>
      <c r="F106" s="124">
        <f t="shared" si="12"/>
        <v>30</v>
      </c>
      <c r="G106" s="124" t="str">
        <f t="shared" si="10"/>
        <v>ECON-GB.2119.30</v>
      </c>
      <c r="H106" s="124" t="s">
        <v>1506</v>
      </c>
      <c r="I106" s="124"/>
      <c r="J106">
        <v>32</v>
      </c>
      <c r="K106">
        <v>36</v>
      </c>
      <c r="L106" t="s">
        <v>962</v>
      </c>
      <c r="O106">
        <f t="shared" si="11"/>
        <v>0</v>
      </c>
    </row>
    <row r="107" spans="1:15" x14ac:dyDescent="0.25">
      <c r="A107" t="s">
        <v>1183</v>
      </c>
      <c r="B107" s="124">
        <v>0</v>
      </c>
      <c r="C107" s="124">
        <f t="shared" si="7"/>
        <v>0</v>
      </c>
      <c r="D107" s="124">
        <f t="shared" si="8"/>
        <v>-50</v>
      </c>
      <c r="E107" s="124">
        <f t="shared" si="9"/>
        <v>-70</v>
      </c>
      <c r="F107" s="124">
        <f t="shared" si="12"/>
        <v>0</v>
      </c>
      <c r="G107" s="124" t="str">
        <f t="shared" si="10"/>
        <v>ECON-GB.2190.0</v>
      </c>
      <c r="H107" s="124" t="s">
        <v>1371</v>
      </c>
      <c r="I107" s="124"/>
      <c r="J107">
        <v>42</v>
      </c>
      <c r="K107">
        <v>64</v>
      </c>
      <c r="L107" t="s">
        <v>424</v>
      </c>
      <c r="O107">
        <f t="shared" si="11"/>
        <v>0</v>
      </c>
    </row>
    <row r="108" spans="1:15" x14ac:dyDescent="0.25">
      <c r="A108" t="s">
        <v>1183</v>
      </c>
      <c r="B108" s="124" t="s">
        <v>1146</v>
      </c>
      <c r="C108" s="124" t="str">
        <f t="shared" si="7"/>
        <v xml:space="preserve">9W    </v>
      </c>
      <c r="D108" s="124" t="e">
        <f t="shared" si="8"/>
        <v>#VALUE!</v>
      </c>
      <c r="E108" s="124" t="e">
        <f t="shared" si="9"/>
        <v>#VALUE!</v>
      </c>
      <c r="F108" s="124" t="str">
        <f t="shared" si="12"/>
        <v xml:space="preserve">9W    </v>
      </c>
      <c r="G108" s="124" t="str">
        <f t="shared" si="10"/>
        <v xml:space="preserve">ECON-GB.2190.9W    </v>
      </c>
      <c r="H108" s="124" t="s">
        <v>1372</v>
      </c>
      <c r="I108" s="124"/>
      <c r="J108">
        <v>27</v>
      </c>
      <c r="K108">
        <v>59</v>
      </c>
      <c r="L108" t="s">
        <v>424</v>
      </c>
      <c r="O108">
        <f t="shared" si="11"/>
        <v>1</v>
      </c>
    </row>
    <row r="109" spans="1:15" x14ac:dyDescent="0.25">
      <c r="A109" t="s">
        <v>1183</v>
      </c>
      <c r="B109" s="124" t="s">
        <v>1148</v>
      </c>
      <c r="C109" s="124" t="str">
        <f t="shared" si="7"/>
        <v xml:space="preserve">W1    </v>
      </c>
      <c r="D109" s="124" t="e">
        <f t="shared" si="8"/>
        <v>#VALUE!</v>
      </c>
      <c r="E109" s="124" t="e">
        <f t="shared" si="9"/>
        <v>#VALUE!</v>
      </c>
      <c r="F109" s="124" t="str">
        <f t="shared" si="12"/>
        <v xml:space="preserve">W1    </v>
      </c>
      <c r="G109" s="124" t="str">
        <f t="shared" si="10"/>
        <v xml:space="preserve">ECON-GB.2190.W1    </v>
      </c>
      <c r="H109" s="124" t="s">
        <v>1373</v>
      </c>
      <c r="I109" s="124"/>
      <c r="J109">
        <v>67</v>
      </c>
      <c r="K109">
        <v>67</v>
      </c>
      <c r="L109" t="s">
        <v>424</v>
      </c>
      <c r="O109">
        <f t="shared" si="11"/>
        <v>1</v>
      </c>
    </row>
    <row r="110" spans="1:15" x14ac:dyDescent="0.25">
      <c r="A110" t="s">
        <v>1183</v>
      </c>
      <c r="B110" s="124" t="s">
        <v>1149</v>
      </c>
      <c r="C110" s="124" t="str">
        <f t="shared" si="7"/>
        <v xml:space="preserve">W2    </v>
      </c>
      <c r="D110" s="124" t="e">
        <f t="shared" si="8"/>
        <v>#VALUE!</v>
      </c>
      <c r="E110" s="124" t="e">
        <f t="shared" si="9"/>
        <v>#VALUE!</v>
      </c>
      <c r="F110" s="124" t="str">
        <f t="shared" si="12"/>
        <v xml:space="preserve">W2    </v>
      </c>
      <c r="G110" s="124" t="str">
        <f t="shared" si="10"/>
        <v xml:space="preserve">ECON-GB.2190.W2    </v>
      </c>
      <c r="H110" s="124" t="s">
        <v>1374</v>
      </c>
      <c r="I110" s="124"/>
      <c r="J110">
        <v>30</v>
      </c>
      <c r="K110">
        <v>67</v>
      </c>
      <c r="L110" t="s">
        <v>424</v>
      </c>
      <c r="O110">
        <f t="shared" si="11"/>
        <v>1</v>
      </c>
    </row>
    <row r="111" spans="1:15" x14ac:dyDescent="0.25">
      <c r="A111" t="s">
        <v>1183</v>
      </c>
      <c r="B111" s="124" t="s">
        <v>1150</v>
      </c>
      <c r="C111" s="124" t="str">
        <f t="shared" si="7"/>
        <v xml:space="preserve">W3    </v>
      </c>
      <c r="D111" s="124" t="e">
        <f t="shared" si="8"/>
        <v>#VALUE!</v>
      </c>
      <c r="E111" s="124" t="e">
        <f t="shared" si="9"/>
        <v>#VALUE!</v>
      </c>
      <c r="F111" s="124" t="str">
        <f t="shared" si="12"/>
        <v xml:space="preserve">W3    </v>
      </c>
      <c r="G111" s="124" t="str">
        <f t="shared" si="10"/>
        <v xml:space="preserve">ECON-GB.2190.W3    </v>
      </c>
      <c r="H111" s="124" t="s">
        <v>1375</v>
      </c>
      <c r="I111" s="124"/>
      <c r="J111">
        <v>54</v>
      </c>
      <c r="K111">
        <v>69</v>
      </c>
      <c r="L111" t="s">
        <v>424</v>
      </c>
      <c r="O111">
        <f t="shared" si="11"/>
        <v>1</v>
      </c>
    </row>
    <row r="112" spans="1:15" x14ac:dyDescent="0.25">
      <c r="A112" t="s">
        <v>1183</v>
      </c>
      <c r="B112" s="124" t="s">
        <v>1151</v>
      </c>
      <c r="C112" s="124" t="str">
        <f t="shared" si="7"/>
        <v xml:space="preserve">W4    </v>
      </c>
      <c r="D112" s="124" t="e">
        <f t="shared" si="8"/>
        <v>#VALUE!</v>
      </c>
      <c r="E112" s="124" t="e">
        <f t="shared" si="9"/>
        <v>#VALUE!</v>
      </c>
      <c r="F112" s="124" t="str">
        <f t="shared" si="12"/>
        <v xml:space="preserve">W4    </v>
      </c>
      <c r="G112" s="124" t="str">
        <f t="shared" si="10"/>
        <v xml:space="preserve">ECON-GB.2190.W4    </v>
      </c>
      <c r="H112" s="124" t="s">
        <v>1376</v>
      </c>
      <c r="I112" s="124"/>
      <c r="J112">
        <v>84</v>
      </c>
      <c r="K112">
        <v>69</v>
      </c>
      <c r="L112" t="s">
        <v>424</v>
      </c>
      <c r="O112">
        <f t="shared" si="11"/>
        <v>1</v>
      </c>
    </row>
    <row r="113" spans="1:15" x14ac:dyDescent="0.25">
      <c r="A113" t="s">
        <v>47</v>
      </c>
      <c r="B113" s="124">
        <v>70</v>
      </c>
      <c r="C113" s="124">
        <f t="shared" si="7"/>
        <v>30</v>
      </c>
      <c r="D113" s="124">
        <f t="shared" si="8"/>
        <v>20</v>
      </c>
      <c r="E113" s="124">
        <f t="shared" si="9"/>
        <v>0</v>
      </c>
      <c r="F113" s="124">
        <f t="shared" si="12"/>
        <v>30</v>
      </c>
      <c r="G113" s="124" t="str">
        <f t="shared" si="10"/>
        <v>ECON-GB.2314.30</v>
      </c>
      <c r="H113" s="124" t="s">
        <v>1507</v>
      </c>
      <c r="I113" s="124"/>
      <c r="J113">
        <v>4</v>
      </c>
      <c r="K113">
        <v>38</v>
      </c>
      <c r="L113" t="s">
        <v>971</v>
      </c>
      <c r="O113">
        <f t="shared" si="11"/>
        <v>0</v>
      </c>
    </row>
    <row r="114" spans="1:15" x14ac:dyDescent="0.25">
      <c r="A114" t="s">
        <v>48</v>
      </c>
      <c r="B114" s="124">
        <v>50</v>
      </c>
      <c r="C114" s="124">
        <f t="shared" si="7"/>
        <v>20</v>
      </c>
      <c r="D114" s="124">
        <f t="shared" si="8"/>
        <v>0</v>
      </c>
      <c r="E114" s="124">
        <f t="shared" si="9"/>
        <v>-20</v>
      </c>
      <c r="F114" s="124">
        <f t="shared" si="12"/>
        <v>20</v>
      </c>
      <c r="G114" s="124" t="str">
        <f t="shared" si="10"/>
        <v>ECON-GB.2333.20</v>
      </c>
      <c r="H114" s="124" t="s">
        <v>1377</v>
      </c>
      <c r="I114" s="124"/>
      <c r="J114">
        <v>27</v>
      </c>
      <c r="K114">
        <v>69</v>
      </c>
      <c r="L114" t="s">
        <v>1184</v>
      </c>
      <c r="O114">
        <f t="shared" si="11"/>
        <v>0</v>
      </c>
    </row>
    <row r="115" spans="1:15" x14ac:dyDescent="0.25">
      <c r="A115" t="s">
        <v>49</v>
      </c>
      <c r="B115" s="124">
        <v>70</v>
      </c>
      <c r="C115" s="124">
        <f t="shared" si="7"/>
        <v>30</v>
      </c>
      <c r="D115" s="124">
        <f t="shared" si="8"/>
        <v>20</v>
      </c>
      <c r="E115" s="124">
        <f t="shared" si="9"/>
        <v>0</v>
      </c>
      <c r="F115" s="124">
        <f t="shared" si="12"/>
        <v>30</v>
      </c>
      <c r="G115" s="124" t="str">
        <f t="shared" si="10"/>
        <v>ECON-GB.2344.30</v>
      </c>
      <c r="H115" s="124" t="s">
        <v>1508</v>
      </c>
      <c r="I115" s="124"/>
      <c r="J115">
        <v>26</v>
      </c>
      <c r="K115">
        <v>35</v>
      </c>
      <c r="L115" t="s">
        <v>1185</v>
      </c>
      <c r="O115">
        <f t="shared" si="11"/>
        <v>0</v>
      </c>
    </row>
    <row r="116" spans="1:15" x14ac:dyDescent="0.25">
      <c r="A116" t="s">
        <v>1186</v>
      </c>
      <c r="B116" s="124" t="s">
        <v>1148</v>
      </c>
      <c r="C116" s="124" t="str">
        <f t="shared" si="7"/>
        <v xml:space="preserve">W1    </v>
      </c>
      <c r="D116" s="124" t="e">
        <f t="shared" si="8"/>
        <v>#VALUE!</v>
      </c>
      <c r="E116" s="124" t="e">
        <f t="shared" si="9"/>
        <v>#VALUE!</v>
      </c>
      <c r="F116" s="124" t="str">
        <f t="shared" si="12"/>
        <v xml:space="preserve">W1    </v>
      </c>
      <c r="G116" s="124" t="str">
        <f t="shared" si="10"/>
        <v xml:space="preserve">ECON-GB.2348.W1    </v>
      </c>
      <c r="H116" s="124" t="s">
        <v>1378</v>
      </c>
      <c r="I116" s="124"/>
      <c r="J116">
        <v>11</v>
      </c>
      <c r="K116">
        <v>69</v>
      </c>
      <c r="L116" t="s">
        <v>1187</v>
      </c>
      <c r="O116">
        <f t="shared" si="11"/>
        <v>0</v>
      </c>
    </row>
    <row r="117" spans="1:15" x14ac:dyDescent="0.25">
      <c r="A117" t="s">
        <v>1188</v>
      </c>
      <c r="B117" s="124">
        <v>0</v>
      </c>
      <c r="C117" s="124">
        <f t="shared" si="7"/>
        <v>0</v>
      </c>
      <c r="D117" s="124">
        <f t="shared" si="8"/>
        <v>-50</v>
      </c>
      <c r="E117" s="124">
        <f t="shared" si="9"/>
        <v>-70</v>
      </c>
      <c r="F117" s="124">
        <f t="shared" si="12"/>
        <v>0</v>
      </c>
      <c r="G117" s="124" t="str">
        <f t="shared" si="10"/>
        <v>ECON-GB.2355.0</v>
      </c>
      <c r="H117" s="124" t="s">
        <v>1379</v>
      </c>
      <c r="I117" s="124"/>
      <c r="J117">
        <v>38</v>
      </c>
      <c r="K117">
        <v>52</v>
      </c>
      <c r="L117" t="s">
        <v>1189</v>
      </c>
      <c r="O117">
        <f t="shared" si="11"/>
        <v>0</v>
      </c>
    </row>
    <row r="118" spans="1:15" x14ac:dyDescent="0.25">
      <c r="A118" t="s">
        <v>50</v>
      </c>
      <c r="B118" s="124">
        <v>70</v>
      </c>
      <c r="C118" s="124">
        <f t="shared" si="7"/>
        <v>30</v>
      </c>
      <c r="D118" s="124">
        <f t="shared" si="8"/>
        <v>20</v>
      </c>
      <c r="E118" s="124">
        <f t="shared" si="9"/>
        <v>0</v>
      </c>
      <c r="F118" s="124">
        <f t="shared" si="12"/>
        <v>30</v>
      </c>
      <c r="G118" s="124" t="str">
        <f t="shared" si="10"/>
        <v>ECON-GB.2358.30</v>
      </c>
      <c r="H118" s="124" t="s">
        <v>1509</v>
      </c>
      <c r="I118" s="124"/>
      <c r="J118">
        <v>11</v>
      </c>
      <c r="K118">
        <v>39</v>
      </c>
      <c r="L118" t="s">
        <v>1035</v>
      </c>
      <c r="O118">
        <f t="shared" si="11"/>
        <v>0</v>
      </c>
    </row>
    <row r="119" spans="1:15" x14ac:dyDescent="0.25">
      <c r="A119" t="s">
        <v>51</v>
      </c>
      <c r="B119" s="124">
        <v>50</v>
      </c>
      <c r="C119" s="124">
        <f t="shared" si="7"/>
        <v>20</v>
      </c>
      <c r="D119" s="124">
        <f t="shared" si="8"/>
        <v>0</v>
      </c>
      <c r="E119" s="124">
        <f t="shared" si="9"/>
        <v>-20</v>
      </c>
      <c r="F119" s="124">
        <f t="shared" si="12"/>
        <v>20</v>
      </c>
      <c r="G119" s="124" t="str">
        <f t="shared" si="10"/>
        <v>ECON-GB.2360.20</v>
      </c>
      <c r="H119" s="124" t="s">
        <v>1380</v>
      </c>
      <c r="I119" s="124"/>
      <c r="J119">
        <v>38</v>
      </c>
      <c r="K119">
        <v>69</v>
      </c>
      <c r="L119" t="s">
        <v>1190</v>
      </c>
      <c r="O119">
        <f t="shared" si="11"/>
        <v>0</v>
      </c>
    </row>
    <row r="120" spans="1:15" x14ac:dyDescent="0.25">
      <c r="A120" t="s">
        <v>51</v>
      </c>
      <c r="B120" s="124">
        <v>70</v>
      </c>
      <c r="C120" s="124">
        <f t="shared" si="7"/>
        <v>30</v>
      </c>
      <c r="D120" s="124">
        <f t="shared" si="8"/>
        <v>20</v>
      </c>
      <c r="E120" s="124">
        <f t="shared" si="9"/>
        <v>0</v>
      </c>
      <c r="F120" s="124">
        <f t="shared" si="12"/>
        <v>30</v>
      </c>
      <c r="G120" s="124" t="str">
        <f t="shared" si="10"/>
        <v>ECON-GB.2360.30</v>
      </c>
      <c r="H120" s="124" t="s">
        <v>1510</v>
      </c>
      <c r="I120" s="124"/>
      <c r="J120">
        <v>41</v>
      </c>
      <c r="K120">
        <v>67</v>
      </c>
      <c r="L120" t="s">
        <v>1190</v>
      </c>
      <c r="O120">
        <f t="shared" si="11"/>
        <v>1</v>
      </c>
    </row>
    <row r="121" spans="1:15" x14ac:dyDescent="0.25">
      <c r="A121" t="s">
        <v>52</v>
      </c>
      <c r="B121" s="124">
        <v>50</v>
      </c>
      <c r="C121" s="124">
        <f t="shared" si="7"/>
        <v>20</v>
      </c>
      <c r="D121" s="124">
        <f t="shared" si="8"/>
        <v>0</v>
      </c>
      <c r="E121" s="124">
        <f t="shared" si="9"/>
        <v>-20</v>
      </c>
      <c r="F121" s="124">
        <f t="shared" si="12"/>
        <v>20</v>
      </c>
      <c r="G121" s="124" t="str">
        <f t="shared" si="10"/>
        <v>ECON-GB.2392.20</v>
      </c>
      <c r="H121" s="124" t="s">
        <v>1381</v>
      </c>
      <c r="I121" s="124"/>
      <c r="J121">
        <v>10</v>
      </c>
      <c r="K121">
        <v>39</v>
      </c>
      <c r="L121" t="s">
        <v>1191</v>
      </c>
      <c r="O121">
        <f t="shared" si="11"/>
        <v>0</v>
      </c>
    </row>
    <row r="122" spans="1:15" x14ac:dyDescent="0.25">
      <c r="A122" t="s">
        <v>52</v>
      </c>
      <c r="B122" s="124">
        <v>70</v>
      </c>
      <c r="C122" s="124">
        <f t="shared" si="7"/>
        <v>30</v>
      </c>
      <c r="D122" s="124">
        <f t="shared" si="8"/>
        <v>20</v>
      </c>
      <c r="E122" s="124">
        <f t="shared" si="9"/>
        <v>0</v>
      </c>
      <c r="F122" s="124">
        <f t="shared" si="12"/>
        <v>30</v>
      </c>
      <c r="G122" s="124" t="str">
        <f t="shared" si="10"/>
        <v>ECON-GB.2392.30</v>
      </c>
      <c r="H122" s="124" t="s">
        <v>1511</v>
      </c>
      <c r="I122" s="124"/>
      <c r="J122">
        <v>24</v>
      </c>
      <c r="K122">
        <v>39</v>
      </c>
      <c r="L122" t="s">
        <v>1191</v>
      </c>
      <c r="O122">
        <f t="shared" si="11"/>
        <v>1</v>
      </c>
    </row>
    <row r="123" spans="1:15" x14ac:dyDescent="0.25">
      <c r="A123" t="s">
        <v>53</v>
      </c>
      <c r="B123" s="124">
        <v>70</v>
      </c>
      <c r="C123" s="124">
        <f t="shared" si="7"/>
        <v>30</v>
      </c>
      <c r="D123" s="124">
        <f t="shared" si="8"/>
        <v>20</v>
      </c>
      <c r="E123" s="124">
        <f t="shared" si="9"/>
        <v>0</v>
      </c>
      <c r="F123" s="124">
        <f t="shared" si="12"/>
        <v>30</v>
      </c>
      <c r="G123" s="124" t="str">
        <f t="shared" si="10"/>
        <v>ECON-GB.3375.30</v>
      </c>
      <c r="H123" s="124" t="s">
        <v>1512</v>
      </c>
      <c r="I123" s="124"/>
      <c r="J123">
        <v>52</v>
      </c>
      <c r="K123">
        <v>63</v>
      </c>
      <c r="L123" t="s">
        <v>1192</v>
      </c>
      <c r="O123">
        <f t="shared" si="11"/>
        <v>0</v>
      </c>
    </row>
    <row r="124" spans="1:15" x14ac:dyDescent="0.25">
      <c r="A124" t="s">
        <v>1193</v>
      </c>
      <c r="B124" s="124" t="s">
        <v>1148</v>
      </c>
      <c r="C124" s="124" t="str">
        <f t="shared" si="7"/>
        <v xml:space="preserve">W1    </v>
      </c>
      <c r="D124" s="124" t="e">
        <f t="shared" si="8"/>
        <v>#VALUE!</v>
      </c>
      <c r="E124" s="124" t="e">
        <f t="shared" si="9"/>
        <v>#VALUE!</v>
      </c>
      <c r="F124" s="124" t="str">
        <f t="shared" si="12"/>
        <v xml:space="preserve">W1    </v>
      </c>
      <c r="G124" s="124" t="str">
        <f t="shared" si="10"/>
        <v xml:space="preserve">FINC-GB.2150.W1    </v>
      </c>
      <c r="H124" s="124" t="s">
        <v>1382</v>
      </c>
      <c r="I124" s="124"/>
      <c r="J124">
        <v>46</v>
      </c>
      <c r="K124">
        <v>60</v>
      </c>
      <c r="L124" t="s">
        <v>1194</v>
      </c>
      <c r="O124">
        <f t="shared" si="11"/>
        <v>0</v>
      </c>
    </row>
    <row r="125" spans="1:15" x14ac:dyDescent="0.25">
      <c r="A125" t="s">
        <v>54</v>
      </c>
      <c r="B125" s="124">
        <v>0</v>
      </c>
      <c r="C125" s="124">
        <f t="shared" si="7"/>
        <v>0</v>
      </c>
      <c r="D125" s="124">
        <f t="shared" si="8"/>
        <v>-50</v>
      </c>
      <c r="E125" s="124">
        <f t="shared" si="9"/>
        <v>-70</v>
      </c>
      <c r="F125" s="124">
        <f t="shared" si="12"/>
        <v>0</v>
      </c>
      <c r="G125" s="124" t="str">
        <f t="shared" si="10"/>
        <v>FINC-GB.2302.0</v>
      </c>
      <c r="H125" s="124" t="s">
        <v>1383</v>
      </c>
      <c r="I125" s="124"/>
      <c r="J125">
        <v>74</v>
      </c>
      <c r="K125">
        <v>69</v>
      </c>
      <c r="L125" t="s">
        <v>1195</v>
      </c>
      <c r="O125">
        <f t="shared" si="11"/>
        <v>0</v>
      </c>
    </row>
    <row r="126" spans="1:15" x14ac:dyDescent="0.25">
      <c r="A126" t="s">
        <v>54</v>
      </c>
      <c r="B126" s="124">
        <v>50</v>
      </c>
      <c r="C126" s="124">
        <f t="shared" si="7"/>
        <v>20</v>
      </c>
      <c r="D126" s="124">
        <f t="shared" si="8"/>
        <v>0</v>
      </c>
      <c r="E126" s="124">
        <f t="shared" si="9"/>
        <v>-20</v>
      </c>
      <c r="F126" s="124">
        <f t="shared" si="12"/>
        <v>20</v>
      </c>
      <c r="G126" s="124" t="str">
        <f t="shared" si="10"/>
        <v>FINC-GB.2302.20</v>
      </c>
      <c r="H126" s="124" t="s">
        <v>1384</v>
      </c>
      <c r="I126" s="126"/>
      <c r="J126">
        <v>359</v>
      </c>
      <c r="K126">
        <v>416</v>
      </c>
      <c r="L126" t="s">
        <v>1195</v>
      </c>
      <c r="O126">
        <f t="shared" si="11"/>
        <v>1</v>
      </c>
    </row>
    <row r="127" spans="1:15" x14ac:dyDescent="0.25">
      <c r="A127" t="s">
        <v>54</v>
      </c>
      <c r="B127" s="124">
        <v>71</v>
      </c>
      <c r="C127" s="124">
        <f t="shared" si="7"/>
        <v>30</v>
      </c>
      <c r="D127" s="124">
        <f t="shared" si="8"/>
        <v>21</v>
      </c>
      <c r="E127" s="124">
        <f t="shared" si="9"/>
        <v>1</v>
      </c>
      <c r="F127" s="124">
        <f t="shared" si="12"/>
        <v>31</v>
      </c>
      <c r="G127" s="124" t="str">
        <f t="shared" si="10"/>
        <v>FINC-GB.2302.31</v>
      </c>
      <c r="H127" s="124" t="s">
        <v>1513</v>
      </c>
      <c r="I127" s="124"/>
      <c r="J127">
        <v>36</v>
      </c>
      <c r="K127">
        <v>62</v>
      </c>
      <c r="L127" t="s">
        <v>1195</v>
      </c>
      <c r="O127">
        <f t="shared" si="11"/>
        <v>1</v>
      </c>
    </row>
    <row r="128" spans="1:15" x14ac:dyDescent="0.25">
      <c r="A128" t="s">
        <v>54</v>
      </c>
      <c r="B128" s="124">
        <v>72</v>
      </c>
      <c r="C128" s="124">
        <f t="shared" si="7"/>
        <v>30</v>
      </c>
      <c r="D128" s="124">
        <f t="shared" si="8"/>
        <v>22</v>
      </c>
      <c r="E128" s="124">
        <f t="shared" si="9"/>
        <v>2</v>
      </c>
      <c r="F128" s="124">
        <f t="shared" si="12"/>
        <v>32</v>
      </c>
      <c r="G128" s="124" t="str">
        <f t="shared" si="10"/>
        <v>FINC-GB.2302.32</v>
      </c>
      <c r="H128" s="124" t="s">
        <v>1514</v>
      </c>
      <c r="I128" s="124"/>
      <c r="J128">
        <v>52</v>
      </c>
      <c r="K128">
        <v>63</v>
      </c>
      <c r="L128" t="s">
        <v>1195</v>
      </c>
      <c r="O128">
        <f t="shared" si="11"/>
        <v>1</v>
      </c>
    </row>
    <row r="129" spans="1:15" x14ac:dyDescent="0.25">
      <c r="A129" t="s">
        <v>54</v>
      </c>
      <c r="B129" s="124">
        <v>91</v>
      </c>
      <c r="C129" s="124">
        <f t="shared" si="7"/>
        <v>91</v>
      </c>
      <c r="D129" s="124">
        <f t="shared" si="8"/>
        <v>41</v>
      </c>
      <c r="E129" s="124">
        <f t="shared" si="9"/>
        <v>21</v>
      </c>
      <c r="F129" s="124">
        <f t="shared" si="12"/>
        <v>91</v>
      </c>
      <c r="G129" s="124" t="str">
        <f t="shared" si="10"/>
        <v>FINC-GB.2302.91</v>
      </c>
      <c r="H129" s="124" t="s">
        <v>1385</v>
      </c>
      <c r="I129" s="124"/>
      <c r="J129">
        <v>21</v>
      </c>
      <c r="K129">
        <v>61</v>
      </c>
      <c r="L129" t="s">
        <v>1195</v>
      </c>
      <c r="O129">
        <f t="shared" si="11"/>
        <v>1</v>
      </c>
    </row>
    <row r="130" spans="1:15" x14ac:dyDescent="0.25">
      <c r="A130" t="s">
        <v>55</v>
      </c>
      <c r="B130" s="124">
        <v>0</v>
      </c>
      <c r="C130" s="124">
        <f t="shared" si="7"/>
        <v>0</v>
      </c>
      <c r="D130" s="124">
        <f t="shared" si="8"/>
        <v>-50</v>
      </c>
      <c r="E130" s="124">
        <f t="shared" si="9"/>
        <v>-70</v>
      </c>
      <c r="F130" s="124">
        <f t="shared" si="12"/>
        <v>0</v>
      </c>
      <c r="G130" s="124" t="str">
        <f t="shared" si="10"/>
        <v>FINC-GB.2304.0</v>
      </c>
      <c r="H130" s="124" t="s">
        <v>1386</v>
      </c>
      <c r="I130" s="124"/>
      <c r="J130">
        <v>34</v>
      </c>
      <c r="K130">
        <v>67</v>
      </c>
      <c r="L130" t="s">
        <v>706</v>
      </c>
      <c r="O130">
        <f t="shared" si="11"/>
        <v>0</v>
      </c>
    </row>
    <row r="131" spans="1:15" x14ac:dyDescent="0.25">
      <c r="A131" t="s">
        <v>55</v>
      </c>
      <c r="B131" s="124">
        <v>50</v>
      </c>
      <c r="C131" s="124">
        <f t="shared" si="7"/>
        <v>20</v>
      </c>
      <c r="D131" s="124">
        <f t="shared" si="8"/>
        <v>0</v>
      </c>
      <c r="E131" s="124">
        <f t="shared" si="9"/>
        <v>-20</v>
      </c>
      <c r="F131" s="124">
        <f t="shared" si="12"/>
        <v>20</v>
      </c>
      <c r="G131" s="124" t="str">
        <f t="shared" si="10"/>
        <v>FINC-GB.2304.20</v>
      </c>
      <c r="H131" s="124" t="s">
        <v>1387</v>
      </c>
      <c r="I131" s="124"/>
      <c r="J131">
        <v>109</v>
      </c>
      <c r="K131">
        <v>105</v>
      </c>
      <c r="L131" t="s">
        <v>706</v>
      </c>
      <c r="O131">
        <f t="shared" si="11"/>
        <v>1</v>
      </c>
    </row>
    <row r="132" spans="1:15" x14ac:dyDescent="0.25">
      <c r="A132" t="s">
        <v>56</v>
      </c>
      <c r="B132" s="124">
        <v>70</v>
      </c>
      <c r="C132" s="124">
        <f t="shared" si="7"/>
        <v>30</v>
      </c>
      <c r="D132" s="124">
        <f t="shared" si="8"/>
        <v>20</v>
      </c>
      <c r="E132" s="124">
        <f t="shared" si="9"/>
        <v>0</v>
      </c>
      <c r="F132" s="124">
        <f t="shared" si="12"/>
        <v>30</v>
      </c>
      <c r="G132" s="124" t="str">
        <f t="shared" si="10"/>
        <v>FINC-GB.2329.30</v>
      </c>
      <c r="H132" s="124" t="s">
        <v>1515</v>
      </c>
      <c r="I132" s="124"/>
      <c r="J132">
        <v>17</v>
      </c>
      <c r="K132">
        <v>38</v>
      </c>
      <c r="L132" t="s">
        <v>947</v>
      </c>
      <c r="O132">
        <f t="shared" si="11"/>
        <v>0</v>
      </c>
    </row>
    <row r="133" spans="1:15" x14ac:dyDescent="0.25">
      <c r="A133" t="s">
        <v>56</v>
      </c>
      <c r="B133" s="124">
        <v>71</v>
      </c>
      <c r="C133" s="124">
        <f t="shared" ref="C133:C196" si="13">IF(AND(B133&gt;=50,B133&lt;70),20,IF(AND(B133&gt;=70,B133&lt;90),30,B133))</f>
        <v>30</v>
      </c>
      <c r="D133" s="124">
        <f t="shared" ref="D133:D196" si="14">B133-50</f>
        <v>21</v>
      </c>
      <c r="E133" s="124">
        <f t="shared" ref="E133:E196" si="15">B133-70</f>
        <v>1</v>
      </c>
      <c r="F133" s="124">
        <f t="shared" si="12"/>
        <v>31</v>
      </c>
      <c r="G133" s="124" t="str">
        <f t="shared" ref="G133:G196" si="16">A133&amp;"."&amp;F133</f>
        <v>FINC-GB.2329.31</v>
      </c>
      <c r="H133" s="124" t="s">
        <v>1516</v>
      </c>
      <c r="I133" s="124"/>
      <c r="J133">
        <v>16</v>
      </c>
      <c r="K133">
        <v>38</v>
      </c>
      <c r="L133" t="s">
        <v>947</v>
      </c>
      <c r="O133">
        <f t="shared" ref="O133:O196" si="17">IF(A133=A132,1,0)</f>
        <v>1</v>
      </c>
    </row>
    <row r="134" spans="1:15" x14ac:dyDescent="0.25">
      <c r="A134" t="s">
        <v>57</v>
      </c>
      <c r="B134" s="124">
        <v>50</v>
      </c>
      <c r="C134" s="124">
        <f t="shared" si="13"/>
        <v>20</v>
      </c>
      <c r="D134" s="124">
        <f t="shared" si="14"/>
        <v>0</v>
      </c>
      <c r="E134" s="124">
        <f t="shared" si="15"/>
        <v>-20</v>
      </c>
      <c r="F134" s="124">
        <f t="shared" si="12"/>
        <v>20</v>
      </c>
      <c r="G134" s="124" t="str">
        <f t="shared" si="16"/>
        <v>FINC-GB.2334.20</v>
      </c>
      <c r="H134" s="124" t="s">
        <v>1388</v>
      </c>
      <c r="I134" s="124"/>
      <c r="J134">
        <v>116</v>
      </c>
      <c r="K134">
        <v>150</v>
      </c>
      <c r="L134" t="s">
        <v>1196</v>
      </c>
      <c r="O134">
        <f t="shared" si="17"/>
        <v>0</v>
      </c>
    </row>
    <row r="135" spans="1:15" x14ac:dyDescent="0.25">
      <c r="A135" t="s">
        <v>57</v>
      </c>
      <c r="B135" s="124">
        <v>70</v>
      </c>
      <c r="C135" s="124">
        <f t="shared" si="13"/>
        <v>30</v>
      </c>
      <c r="D135" s="124">
        <f t="shared" si="14"/>
        <v>20</v>
      </c>
      <c r="E135" s="124">
        <f t="shared" si="15"/>
        <v>0</v>
      </c>
      <c r="F135" s="124">
        <f t="shared" si="12"/>
        <v>30</v>
      </c>
      <c r="G135" s="124" t="str">
        <f t="shared" si="16"/>
        <v>FINC-GB.2334.30</v>
      </c>
      <c r="H135" s="124" t="s">
        <v>1517</v>
      </c>
      <c r="I135" s="124"/>
      <c r="J135">
        <v>115</v>
      </c>
      <c r="K135">
        <v>140</v>
      </c>
      <c r="L135" t="s">
        <v>1196</v>
      </c>
      <c r="O135">
        <f t="shared" si="17"/>
        <v>1</v>
      </c>
    </row>
    <row r="136" spans="1:15" x14ac:dyDescent="0.25">
      <c r="A136" t="s">
        <v>58</v>
      </c>
      <c r="B136" s="124">
        <v>70</v>
      </c>
      <c r="C136" s="124">
        <f t="shared" si="13"/>
        <v>30</v>
      </c>
      <c r="D136" s="124">
        <f t="shared" si="14"/>
        <v>20</v>
      </c>
      <c r="E136" s="124">
        <f t="shared" si="15"/>
        <v>0</v>
      </c>
      <c r="F136" s="124">
        <f t="shared" si="12"/>
        <v>30</v>
      </c>
      <c r="G136" s="124" t="str">
        <f t="shared" si="16"/>
        <v>FINC-GB.2339.30</v>
      </c>
      <c r="H136" s="124" t="s">
        <v>1518</v>
      </c>
      <c r="I136" s="124"/>
      <c r="J136">
        <v>10</v>
      </c>
      <c r="K136">
        <v>39</v>
      </c>
      <c r="L136" t="s">
        <v>1197</v>
      </c>
      <c r="O136">
        <f t="shared" si="17"/>
        <v>0</v>
      </c>
    </row>
    <row r="137" spans="1:15" x14ac:dyDescent="0.25">
      <c r="A137" t="s">
        <v>59</v>
      </c>
      <c r="B137" s="124">
        <v>70</v>
      </c>
      <c r="C137" s="124">
        <f t="shared" si="13"/>
        <v>30</v>
      </c>
      <c r="D137" s="124">
        <f t="shared" si="14"/>
        <v>20</v>
      </c>
      <c r="E137" s="124">
        <f t="shared" si="15"/>
        <v>0</v>
      </c>
      <c r="F137" s="124">
        <f t="shared" si="12"/>
        <v>30</v>
      </c>
      <c r="G137" s="124" t="str">
        <f t="shared" si="16"/>
        <v>FINC-GB.3105.30</v>
      </c>
      <c r="H137" s="124" t="s">
        <v>1519</v>
      </c>
      <c r="I137" s="124"/>
      <c r="J137">
        <v>67</v>
      </c>
      <c r="K137">
        <v>69</v>
      </c>
      <c r="L137" t="s">
        <v>1198</v>
      </c>
      <c r="O137">
        <f t="shared" si="17"/>
        <v>0</v>
      </c>
    </row>
    <row r="138" spans="1:15" x14ac:dyDescent="0.25">
      <c r="A138" t="s">
        <v>59</v>
      </c>
      <c r="B138" s="124" t="s">
        <v>1148</v>
      </c>
      <c r="C138" s="124" t="str">
        <f t="shared" si="13"/>
        <v xml:space="preserve">W1    </v>
      </c>
      <c r="D138" s="124" t="e">
        <f t="shared" si="14"/>
        <v>#VALUE!</v>
      </c>
      <c r="E138" s="124" t="e">
        <f t="shared" si="15"/>
        <v>#VALUE!</v>
      </c>
      <c r="F138" s="124" t="str">
        <f t="shared" si="12"/>
        <v xml:space="preserve">W1    </v>
      </c>
      <c r="G138" s="124" t="str">
        <f t="shared" si="16"/>
        <v xml:space="preserve">FINC-GB.3105.W1    </v>
      </c>
      <c r="H138" s="124" t="s">
        <v>1389</v>
      </c>
      <c r="I138" s="124"/>
      <c r="J138">
        <v>49</v>
      </c>
      <c r="K138">
        <v>70</v>
      </c>
      <c r="L138" t="s">
        <v>1198</v>
      </c>
      <c r="O138">
        <f t="shared" si="17"/>
        <v>1</v>
      </c>
    </row>
    <row r="139" spans="1:15" x14ac:dyDescent="0.25">
      <c r="A139" t="s">
        <v>1199</v>
      </c>
      <c r="B139" s="124" t="s">
        <v>1148</v>
      </c>
      <c r="C139" s="124" t="str">
        <f t="shared" si="13"/>
        <v xml:space="preserve">W1    </v>
      </c>
      <c r="D139" s="124" t="e">
        <f t="shared" si="14"/>
        <v>#VALUE!</v>
      </c>
      <c r="E139" s="124" t="e">
        <f t="shared" si="15"/>
        <v>#VALUE!</v>
      </c>
      <c r="F139" s="124" t="str">
        <f t="shared" ref="F139:F202" si="18">IF(B139=C139,C139,IF(AND(D139&gt;=0,D139&lt;9),C139+D139,C139+E139))</f>
        <v xml:space="preserve">W1    </v>
      </c>
      <c r="G139" s="124" t="str">
        <f t="shared" si="16"/>
        <v xml:space="preserve">FINC-GB.3106.W1    </v>
      </c>
      <c r="H139" s="124" t="s">
        <v>1390</v>
      </c>
      <c r="I139" s="124"/>
      <c r="J139">
        <v>17</v>
      </c>
      <c r="K139">
        <v>50</v>
      </c>
      <c r="L139" t="s">
        <v>1200</v>
      </c>
      <c r="O139">
        <f t="shared" si="17"/>
        <v>0</v>
      </c>
    </row>
    <row r="140" spans="1:15" x14ac:dyDescent="0.25">
      <c r="A140" t="s">
        <v>60</v>
      </c>
      <c r="B140" s="124">
        <v>70</v>
      </c>
      <c r="C140" s="124">
        <f t="shared" si="13"/>
        <v>30</v>
      </c>
      <c r="D140" s="124">
        <f t="shared" si="14"/>
        <v>20</v>
      </c>
      <c r="E140" s="124">
        <f t="shared" si="15"/>
        <v>0</v>
      </c>
      <c r="F140" s="124">
        <f t="shared" si="18"/>
        <v>30</v>
      </c>
      <c r="G140" s="124" t="str">
        <f t="shared" si="16"/>
        <v>FINC-GB.3120.30</v>
      </c>
      <c r="H140" s="124" t="s">
        <v>1520</v>
      </c>
      <c r="I140" s="124"/>
      <c r="J140">
        <v>15</v>
      </c>
      <c r="K140">
        <v>64</v>
      </c>
      <c r="L140" t="s">
        <v>1201</v>
      </c>
      <c r="O140">
        <f t="shared" si="17"/>
        <v>0</v>
      </c>
    </row>
    <row r="141" spans="1:15" x14ac:dyDescent="0.25">
      <c r="A141" t="s">
        <v>61</v>
      </c>
      <c r="B141" s="124">
        <v>70</v>
      </c>
      <c r="C141" s="124">
        <f t="shared" si="13"/>
        <v>30</v>
      </c>
      <c r="D141" s="124">
        <f t="shared" si="14"/>
        <v>20</v>
      </c>
      <c r="E141" s="124">
        <f t="shared" si="15"/>
        <v>0</v>
      </c>
      <c r="F141" s="124">
        <f t="shared" si="18"/>
        <v>30</v>
      </c>
      <c r="G141" s="124" t="str">
        <f t="shared" si="16"/>
        <v>FINC-GB.3122.30</v>
      </c>
      <c r="H141" s="124" t="s">
        <v>1521</v>
      </c>
      <c r="I141" s="124"/>
      <c r="J141">
        <v>74</v>
      </c>
      <c r="K141">
        <v>86</v>
      </c>
      <c r="L141" t="s">
        <v>1202</v>
      </c>
      <c r="O141">
        <f t="shared" si="17"/>
        <v>0</v>
      </c>
    </row>
    <row r="142" spans="1:15" x14ac:dyDescent="0.25">
      <c r="A142" t="s">
        <v>62</v>
      </c>
      <c r="B142" s="124">
        <v>70</v>
      </c>
      <c r="C142" s="124">
        <f t="shared" si="13"/>
        <v>30</v>
      </c>
      <c r="D142" s="124">
        <f t="shared" si="14"/>
        <v>20</v>
      </c>
      <c r="E142" s="124">
        <f t="shared" si="15"/>
        <v>0</v>
      </c>
      <c r="F142" s="124">
        <f t="shared" si="18"/>
        <v>30</v>
      </c>
      <c r="G142" s="124" t="str">
        <f t="shared" si="16"/>
        <v>FINC-GB.3129.30</v>
      </c>
      <c r="H142" s="124" t="s">
        <v>1522</v>
      </c>
      <c r="I142" s="124"/>
      <c r="J142">
        <v>36</v>
      </c>
      <c r="K142">
        <v>39</v>
      </c>
      <c r="L142" t="s">
        <v>1203</v>
      </c>
      <c r="O142">
        <f t="shared" si="17"/>
        <v>0</v>
      </c>
    </row>
    <row r="143" spans="1:15" x14ac:dyDescent="0.25">
      <c r="A143" t="s">
        <v>1204</v>
      </c>
      <c r="B143" s="124">
        <v>70</v>
      </c>
      <c r="C143" s="124">
        <f t="shared" si="13"/>
        <v>30</v>
      </c>
      <c r="D143" s="124">
        <f t="shared" si="14"/>
        <v>20</v>
      </c>
      <c r="E143" s="124">
        <f t="shared" si="15"/>
        <v>0</v>
      </c>
      <c r="F143" s="124">
        <f t="shared" si="18"/>
        <v>30</v>
      </c>
      <c r="G143" s="124" t="str">
        <f t="shared" si="16"/>
        <v>FINC-GB.3145.30</v>
      </c>
      <c r="H143" s="124" t="s">
        <v>1523</v>
      </c>
      <c r="I143" s="124"/>
      <c r="J143">
        <v>18</v>
      </c>
      <c r="K143">
        <v>53</v>
      </c>
      <c r="L143" t="s">
        <v>924</v>
      </c>
      <c r="O143">
        <f t="shared" si="17"/>
        <v>0</v>
      </c>
    </row>
    <row r="144" spans="1:15" x14ac:dyDescent="0.25">
      <c r="A144" t="s">
        <v>63</v>
      </c>
      <c r="B144" s="124">
        <v>70</v>
      </c>
      <c r="C144" s="124">
        <f t="shared" si="13"/>
        <v>30</v>
      </c>
      <c r="D144" s="124">
        <f t="shared" si="14"/>
        <v>20</v>
      </c>
      <c r="E144" s="124">
        <f t="shared" si="15"/>
        <v>0</v>
      </c>
      <c r="F144" s="124">
        <f t="shared" si="18"/>
        <v>30</v>
      </c>
      <c r="G144" s="124" t="str">
        <f t="shared" si="16"/>
        <v>FINC-GB.3148.30</v>
      </c>
      <c r="H144" s="124" t="s">
        <v>1524</v>
      </c>
      <c r="I144" s="124"/>
      <c r="J144">
        <v>15</v>
      </c>
      <c r="K144">
        <v>49</v>
      </c>
      <c r="L144" t="s">
        <v>1205</v>
      </c>
      <c r="O144">
        <f t="shared" si="17"/>
        <v>0</v>
      </c>
    </row>
    <row r="145" spans="1:15" x14ac:dyDescent="0.25">
      <c r="A145" t="s">
        <v>1206</v>
      </c>
      <c r="B145" s="124" t="s">
        <v>1148</v>
      </c>
      <c r="C145" s="124" t="str">
        <f t="shared" si="13"/>
        <v xml:space="preserve">W1    </v>
      </c>
      <c r="D145" s="124" t="e">
        <f t="shared" si="14"/>
        <v>#VALUE!</v>
      </c>
      <c r="E145" s="124" t="e">
        <f t="shared" si="15"/>
        <v>#VALUE!</v>
      </c>
      <c r="F145" s="124" t="str">
        <f t="shared" si="18"/>
        <v xml:space="preserve">W1    </v>
      </c>
      <c r="G145" s="124" t="str">
        <f t="shared" si="16"/>
        <v xml:space="preserve">FINC-GB.3149.W1    </v>
      </c>
      <c r="H145" s="124" t="s">
        <v>1391</v>
      </c>
      <c r="I145" s="124"/>
      <c r="J145">
        <v>35</v>
      </c>
      <c r="K145">
        <v>69</v>
      </c>
      <c r="L145" t="s">
        <v>1207</v>
      </c>
      <c r="O145">
        <f t="shared" si="17"/>
        <v>0</v>
      </c>
    </row>
    <row r="146" spans="1:15" x14ac:dyDescent="0.25">
      <c r="A146" t="s">
        <v>1208</v>
      </c>
      <c r="B146" s="124" t="s">
        <v>1148</v>
      </c>
      <c r="C146" s="124" t="str">
        <f t="shared" si="13"/>
        <v xml:space="preserve">W1    </v>
      </c>
      <c r="D146" s="124" t="e">
        <f t="shared" si="14"/>
        <v>#VALUE!</v>
      </c>
      <c r="E146" s="124" t="e">
        <f t="shared" si="15"/>
        <v>#VALUE!</v>
      </c>
      <c r="F146" s="124" t="str">
        <f t="shared" si="18"/>
        <v xml:space="preserve">W1    </v>
      </c>
      <c r="G146" s="124" t="str">
        <f t="shared" si="16"/>
        <v xml:space="preserve">FINC-GB.3161.W1    </v>
      </c>
      <c r="H146" s="124" t="s">
        <v>1392</v>
      </c>
      <c r="I146" s="124"/>
      <c r="J146">
        <v>29</v>
      </c>
      <c r="K146">
        <v>39</v>
      </c>
      <c r="L146" t="s">
        <v>1209</v>
      </c>
      <c r="O146">
        <f t="shared" si="17"/>
        <v>0</v>
      </c>
    </row>
    <row r="147" spans="1:15" x14ac:dyDescent="0.25">
      <c r="A147" t="s">
        <v>64</v>
      </c>
      <c r="B147" s="124">
        <v>70</v>
      </c>
      <c r="C147" s="124">
        <f t="shared" si="13"/>
        <v>30</v>
      </c>
      <c r="D147" s="124">
        <f t="shared" si="14"/>
        <v>20</v>
      </c>
      <c r="E147" s="124">
        <f t="shared" si="15"/>
        <v>0</v>
      </c>
      <c r="F147" s="124">
        <f t="shared" si="18"/>
        <v>30</v>
      </c>
      <c r="G147" s="124" t="str">
        <f t="shared" si="16"/>
        <v>FINC-GB.3165.30</v>
      </c>
      <c r="H147" s="124" t="s">
        <v>1525</v>
      </c>
      <c r="I147" s="124"/>
      <c r="J147">
        <v>20</v>
      </c>
      <c r="K147">
        <v>69</v>
      </c>
      <c r="L147" t="s">
        <v>1210</v>
      </c>
      <c r="O147">
        <f t="shared" si="17"/>
        <v>0</v>
      </c>
    </row>
    <row r="148" spans="1:15" x14ac:dyDescent="0.25">
      <c r="A148" t="s">
        <v>65</v>
      </c>
      <c r="B148" s="124">
        <v>70</v>
      </c>
      <c r="C148" s="124">
        <f t="shared" si="13"/>
        <v>30</v>
      </c>
      <c r="D148" s="124">
        <f t="shared" si="14"/>
        <v>20</v>
      </c>
      <c r="E148" s="124">
        <f t="shared" si="15"/>
        <v>0</v>
      </c>
      <c r="F148" s="124">
        <f t="shared" si="18"/>
        <v>30</v>
      </c>
      <c r="G148" s="124" t="str">
        <f t="shared" si="16"/>
        <v>FINC-GB.3173.30</v>
      </c>
      <c r="H148" s="124" t="s">
        <v>1526</v>
      </c>
      <c r="I148" s="124"/>
      <c r="J148">
        <v>44</v>
      </c>
      <c r="K148">
        <v>67</v>
      </c>
      <c r="L148" t="s">
        <v>911</v>
      </c>
      <c r="O148">
        <f t="shared" si="17"/>
        <v>0</v>
      </c>
    </row>
    <row r="149" spans="1:15" x14ac:dyDescent="0.25">
      <c r="A149" t="s">
        <v>66</v>
      </c>
      <c r="B149" s="124">
        <v>70</v>
      </c>
      <c r="C149" s="124">
        <f t="shared" si="13"/>
        <v>30</v>
      </c>
      <c r="D149" s="124">
        <f t="shared" si="14"/>
        <v>20</v>
      </c>
      <c r="E149" s="124">
        <f t="shared" si="15"/>
        <v>0</v>
      </c>
      <c r="F149" s="124">
        <f t="shared" si="18"/>
        <v>30</v>
      </c>
      <c r="G149" s="124" t="str">
        <f t="shared" si="16"/>
        <v>FINC-GB.3176.30</v>
      </c>
      <c r="H149" s="124" t="s">
        <v>1527</v>
      </c>
      <c r="I149" s="124"/>
      <c r="J149">
        <v>11</v>
      </c>
      <c r="K149">
        <v>39</v>
      </c>
      <c r="L149" t="s">
        <v>1211</v>
      </c>
      <c r="O149">
        <f t="shared" si="17"/>
        <v>0</v>
      </c>
    </row>
    <row r="150" spans="1:15" x14ac:dyDescent="0.25">
      <c r="A150" t="s">
        <v>66</v>
      </c>
      <c r="B150" s="124">
        <v>71</v>
      </c>
      <c r="C150" s="124">
        <f t="shared" si="13"/>
        <v>30</v>
      </c>
      <c r="D150" s="124">
        <f t="shared" si="14"/>
        <v>21</v>
      </c>
      <c r="E150" s="124">
        <f t="shared" si="15"/>
        <v>1</v>
      </c>
      <c r="F150" s="124">
        <f t="shared" si="18"/>
        <v>31</v>
      </c>
      <c r="G150" s="124" t="str">
        <f t="shared" si="16"/>
        <v>FINC-GB.3176.31</v>
      </c>
      <c r="H150" s="124" t="s">
        <v>1528</v>
      </c>
      <c r="I150" s="124"/>
      <c r="J150">
        <v>21</v>
      </c>
      <c r="K150">
        <v>39</v>
      </c>
      <c r="L150" t="s">
        <v>1211</v>
      </c>
      <c r="O150">
        <f t="shared" si="17"/>
        <v>1</v>
      </c>
    </row>
    <row r="151" spans="1:15" x14ac:dyDescent="0.25">
      <c r="A151" t="s">
        <v>67</v>
      </c>
      <c r="B151" s="124">
        <v>70</v>
      </c>
      <c r="C151" s="124">
        <f t="shared" si="13"/>
        <v>30</v>
      </c>
      <c r="D151" s="124">
        <f t="shared" si="14"/>
        <v>20</v>
      </c>
      <c r="E151" s="124">
        <f t="shared" si="15"/>
        <v>0</v>
      </c>
      <c r="F151" s="124">
        <f t="shared" si="18"/>
        <v>30</v>
      </c>
      <c r="G151" s="124" t="str">
        <f t="shared" si="16"/>
        <v>FINC-GB.3181.30</v>
      </c>
      <c r="H151" s="124" t="s">
        <v>1529</v>
      </c>
      <c r="I151" s="124"/>
      <c r="J151">
        <v>16</v>
      </c>
      <c r="K151">
        <v>39</v>
      </c>
      <c r="L151" t="s">
        <v>1212</v>
      </c>
      <c r="O151">
        <f t="shared" si="17"/>
        <v>0</v>
      </c>
    </row>
    <row r="152" spans="1:15" x14ac:dyDescent="0.25">
      <c r="A152" t="s">
        <v>68</v>
      </c>
      <c r="B152" s="124">
        <v>70</v>
      </c>
      <c r="C152" s="124">
        <f t="shared" si="13"/>
        <v>30</v>
      </c>
      <c r="D152" s="124">
        <f t="shared" si="14"/>
        <v>20</v>
      </c>
      <c r="E152" s="124">
        <f t="shared" si="15"/>
        <v>0</v>
      </c>
      <c r="F152" s="124">
        <f t="shared" si="18"/>
        <v>30</v>
      </c>
      <c r="G152" s="124" t="str">
        <f t="shared" si="16"/>
        <v>FINC-GB.3196.30</v>
      </c>
      <c r="H152" s="124" t="s">
        <v>1530</v>
      </c>
      <c r="I152" s="124"/>
      <c r="J152">
        <v>26</v>
      </c>
      <c r="K152">
        <v>67</v>
      </c>
      <c r="L152" t="s">
        <v>1213</v>
      </c>
      <c r="O152">
        <f t="shared" si="17"/>
        <v>0</v>
      </c>
    </row>
    <row r="153" spans="1:15" x14ac:dyDescent="0.25">
      <c r="A153" t="s">
        <v>68</v>
      </c>
      <c r="B153" s="124" t="s">
        <v>1148</v>
      </c>
      <c r="C153" s="124" t="str">
        <f t="shared" si="13"/>
        <v xml:space="preserve">W1    </v>
      </c>
      <c r="D153" s="124" t="e">
        <f t="shared" si="14"/>
        <v>#VALUE!</v>
      </c>
      <c r="E153" s="124" t="e">
        <f t="shared" si="15"/>
        <v>#VALUE!</v>
      </c>
      <c r="F153" s="124" t="str">
        <f t="shared" si="18"/>
        <v xml:space="preserve">W1    </v>
      </c>
      <c r="G153" s="124" t="str">
        <f t="shared" si="16"/>
        <v xml:space="preserve">FINC-GB.3196.W1    </v>
      </c>
      <c r="H153" s="124" t="s">
        <v>1393</v>
      </c>
      <c r="I153" s="124"/>
      <c r="J153">
        <v>43</v>
      </c>
      <c r="K153">
        <v>70</v>
      </c>
      <c r="L153" t="s">
        <v>1213</v>
      </c>
      <c r="O153">
        <f t="shared" si="17"/>
        <v>1</v>
      </c>
    </row>
    <row r="154" spans="1:15" x14ac:dyDescent="0.25">
      <c r="A154" t="s">
        <v>69</v>
      </c>
      <c r="B154" s="124">
        <v>50</v>
      </c>
      <c r="C154" s="124">
        <f t="shared" si="13"/>
        <v>20</v>
      </c>
      <c r="D154" s="124">
        <f t="shared" si="14"/>
        <v>0</v>
      </c>
      <c r="E154" s="124">
        <f t="shared" si="15"/>
        <v>-20</v>
      </c>
      <c r="F154" s="124">
        <f t="shared" si="18"/>
        <v>20</v>
      </c>
      <c r="G154" s="124" t="str">
        <f t="shared" si="16"/>
        <v>FINC-GB.3198.20</v>
      </c>
      <c r="H154" s="124" t="s">
        <v>1394</v>
      </c>
      <c r="I154" s="124"/>
      <c r="J154">
        <v>32</v>
      </c>
      <c r="K154">
        <v>67</v>
      </c>
      <c r="L154" t="s">
        <v>1214</v>
      </c>
      <c r="O154">
        <f t="shared" si="17"/>
        <v>0</v>
      </c>
    </row>
    <row r="155" spans="1:15" x14ac:dyDescent="0.25">
      <c r="A155" t="s">
        <v>69</v>
      </c>
      <c r="B155" s="124">
        <v>70</v>
      </c>
      <c r="C155" s="124">
        <f t="shared" si="13"/>
        <v>30</v>
      </c>
      <c r="D155" s="124">
        <f t="shared" si="14"/>
        <v>20</v>
      </c>
      <c r="E155" s="124">
        <f t="shared" si="15"/>
        <v>0</v>
      </c>
      <c r="F155" s="124">
        <f t="shared" si="18"/>
        <v>30</v>
      </c>
      <c r="G155" s="124" t="str">
        <f t="shared" si="16"/>
        <v>FINC-GB.3198.30</v>
      </c>
      <c r="H155" s="124" t="s">
        <v>1531</v>
      </c>
      <c r="I155" s="124"/>
      <c r="J155">
        <v>33</v>
      </c>
      <c r="K155">
        <v>66</v>
      </c>
      <c r="L155" t="s">
        <v>1214</v>
      </c>
      <c r="O155">
        <f t="shared" si="17"/>
        <v>1</v>
      </c>
    </row>
    <row r="156" spans="1:15" x14ac:dyDescent="0.25">
      <c r="A156" t="s">
        <v>70</v>
      </c>
      <c r="B156" s="124">
        <v>70</v>
      </c>
      <c r="C156" s="124">
        <f t="shared" si="13"/>
        <v>30</v>
      </c>
      <c r="D156" s="124">
        <f t="shared" si="14"/>
        <v>20</v>
      </c>
      <c r="E156" s="124">
        <f t="shared" si="15"/>
        <v>0</v>
      </c>
      <c r="F156" s="124">
        <f t="shared" si="18"/>
        <v>30</v>
      </c>
      <c r="G156" s="124" t="str">
        <f t="shared" si="16"/>
        <v>FINC-GB.3199.30</v>
      </c>
      <c r="H156" s="124" t="s">
        <v>1532</v>
      </c>
      <c r="I156" s="124"/>
      <c r="J156">
        <v>22</v>
      </c>
      <c r="K156">
        <v>37</v>
      </c>
      <c r="L156" t="s">
        <v>816</v>
      </c>
      <c r="O156">
        <f t="shared" si="17"/>
        <v>0</v>
      </c>
    </row>
    <row r="157" spans="1:15" x14ac:dyDescent="0.25">
      <c r="A157" t="s">
        <v>71</v>
      </c>
      <c r="B157" s="124">
        <v>70</v>
      </c>
      <c r="C157" s="124">
        <f t="shared" si="13"/>
        <v>30</v>
      </c>
      <c r="D157" s="124">
        <f t="shared" si="14"/>
        <v>20</v>
      </c>
      <c r="E157" s="124">
        <f t="shared" si="15"/>
        <v>0</v>
      </c>
      <c r="F157" s="124">
        <f t="shared" si="18"/>
        <v>30</v>
      </c>
      <c r="G157" s="124" t="str">
        <f t="shared" si="16"/>
        <v>FINC-GB.3321.30</v>
      </c>
      <c r="H157" s="124" t="s">
        <v>1533</v>
      </c>
      <c r="I157" s="124"/>
      <c r="J157">
        <v>57</v>
      </c>
      <c r="K157">
        <v>41</v>
      </c>
      <c r="L157" t="s">
        <v>1215</v>
      </c>
      <c r="O157">
        <f t="shared" si="17"/>
        <v>0</v>
      </c>
    </row>
    <row r="158" spans="1:15" x14ac:dyDescent="0.25">
      <c r="A158" t="s">
        <v>72</v>
      </c>
      <c r="B158" s="124">
        <v>50</v>
      </c>
      <c r="C158" s="124">
        <f t="shared" si="13"/>
        <v>20</v>
      </c>
      <c r="D158" s="124">
        <f t="shared" si="14"/>
        <v>0</v>
      </c>
      <c r="E158" s="124">
        <f t="shared" si="15"/>
        <v>-20</v>
      </c>
      <c r="F158" s="124">
        <f t="shared" si="18"/>
        <v>20</v>
      </c>
      <c r="G158" s="124" t="str">
        <f t="shared" si="16"/>
        <v>FINC-GB.3329.20</v>
      </c>
      <c r="H158" s="124" t="s">
        <v>1395</v>
      </c>
      <c r="I158" s="124"/>
      <c r="J158">
        <v>34</v>
      </c>
      <c r="K158">
        <v>69</v>
      </c>
      <c r="L158" t="s">
        <v>1216</v>
      </c>
      <c r="O158">
        <f t="shared" si="17"/>
        <v>0</v>
      </c>
    </row>
    <row r="159" spans="1:15" x14ac:dyDescent="0.25">
      <c r="A159" t="s">
        <v>72</v>
      </c>
      <c r="B159" s="124">
        <v>70</v>
      </c>
      <c r="C159" s="124">
        <f t="shared" si="13"/>
        <v>30</v>
      </c>
      <c r="D159" s="124">
        <f t="shared" si="14"/>
        <v>20</v>
      </c>
      <c r="E159" s="124">
        <f t="shared" si="15"/>
        <v>0</v>
      </c>
      <c r="F159" s="124">
        <f t="shared" si="18"/>
        <v>30</v>
      </c>
      <c r="G159" s="124" t="str">
        <f t="shared" si="16"/>
        <v>FINC-GB.3329.30</v>
      </c>
      <c r="H159" s="124" t="s">
        <v>1534</v>
      </c>
      <c r="I159" s="124"/>
      <c r="J159">
        <v>21</v>
      </c>
      <c r="K159">
        <v>39</v>
      </c>
      <c r="L159" t="s">
        <v>1216</v>
      </c>
      <c r="O159">
        <f t="shared" si="17"/>
        <v>1</v>
      </c>
    </row>
    <row r="160" spans="1:15" x14ac:dyDescent="0.25">
      <c r="A160" t="s">
        <v>73</v>
      </c>
      <c r="B160" s="124">
        <v>50</v>
      </c>
      <c r="C160" s="124">
        <f t="shared" si="13"/>
        <v>20</v>
      </c>
      <c r="D160" s="124">
        <f t="shared" si="14"/>
        <v>0</v>
      </c>
      <c r="E160" s="124">
        <f t="shared" si="15"/>
        <v>-20</v>
      </c>
      <c r="F160" s="124">
        <f t="shared" si="18"/>
        <v>20</v>
      </c>
      <c r="G160" s="124" t="str">
        <f t="shared" si="16"/>
        <v>FINC-GB.3331.20</v>
      </c>
      <c r="H160" s="124" t="s">
        <v>1396</v>
      </c>
      <c r="I160" s="124"/>
      <c r="J160">
        <v>63</v>
      </c>
      <c r="K160">
        <v>170</v>
      </c>
      <c r="L160" t="s">
        <v>1217</v>
      </c>
      <c r="O160">
        <f t="shared" si="17"/>
        <v>0</v>
      </c>
    </row>
    <row r="161" spans="1:15" x14ac:dyDescent="0.25">
      <c r="A161" t="s">
        <v>73</v>
      </c>
      <c r="B161" s="124">
        <v>70</v>
      </c>
      <c r="C161" s="124">
        <f t="shared" si="13"/>
        <v>30</v>
      </c>
      <c r="D161" s="124">
        <f t="shared" si="14"/>
        <v>20</v>
      </c>
      <c r="E161" s="124">
        <f t="shared" si="15"/>
        <v>0</v>
      </c>
      <c r="F161" s="124">
        <f t="shared" si="18"/>
        <v>30</v>
      </c>
      <c r="G161" s="124" t="str">
        <f t="shared" si="16"/>
        <v>FINC-GB.3331.30</v>
      </c>
      <c r="H161" s="124" t="s">
        <v>1535</v>
      </c>
      <c r="I161" s="124"/>
      <c r="J161">
        <v>65</v>
      </c>
      <c r="K161">
        <v>69</v>
      </c>
      <c r="L161" t="s">
        <v>1217</v>
      </c>
      <c r="O161">
        <f t="shared" si="17"/>
        <v>1</v>
      </c>
    </row>
    <row r="162" spans="1:15" x14ac:dyDescent="0.25">
      <c r="A162" t="s">
        <v>74</v>
      </c>
      <c r="B162" s="124">
        <v>50</v>
      </c>
      <c r="C162" s="124">
        <f t="shared" si="13"/>
        <v>20</v>
      </c>
      <c r="D162" s="124">
        <f t="shared" si="14"/>
        <v>0</v>
      </c>
      <c r="E162" s="124">
        <f t="shared" si="15"/>
        <v>-20</v>
      </c>
      <c r="F162" s="124">
        <f t="shared" si="18"/>
        <v>20</v>
      </c>
      <c r="G162" s="124" t="str">
        <f t="shared" si="16"/>
        <v>FINC-GB.3333.20</v>
      </c>
      <c r="H162" s="124" t="s">
        <v>1397</v>
      </c>
      <c r="I162" s="124"/>
      <c r="J162">
        <v>24</v>
      </c>
      <c r="K162">
        <v>67</v>
      </c>
      <c r="L162" t="s">
        <v>1218</v>
      </c>
      <c r="O162">
        <f t="shared" si="17"/>
        <v>0</v>
      </c>
    </row>
    <row r="163" spans="1:15" x14ac:dyDescent="0.25">
      <c r="A163" t="s">
        <v>74</v>
      </c>
      <c r="B163" s="124">
        <v>70</v>
      </c>
      <c r="C163" s="124">
        <f t="shared" si="13"/>
        <v>30</v>
      </c>
      <c r="D163" s="124">
        <f t="shared" si="14"/>
        <v>20</v>
      </c>
      <c r="E163" s="124">
        <f t="shared" si="15"/>
        <v>0</v>
      </c>
      <c r="F163" s="124">
        <f t="shared" si="18"/>
        <v>30</v>
      </c>
      <c r="G163" s="124" t="str">
        <f t="shared" si="16"/>
        <v>FINC-GB.3333.30</v>
      </c>
      <c r="H163" s="124" t="s">
        <v>1536</v>
      </c>
      <c r="I163" s="124"/>
      <c r="J163">
        <v>34</v>
      </c>
      <c r="K163">
        <v>39</v>
      </c>
      <c r="L163" t="s">
        <v>1218</v>
      </c>
      <c r="O163">
        <f t="shared" si="17"/>
        <v>1</v>
      </c>
    </row>
    <row r="164" spans="1:15" x14ac:dyDescent="0.25">
      <c r="A164" t="s">
        <v>75</v>
      </c>
      <c r="B164" s="124">
        <v>0</v>
      </c>
      <c r="C164" s="124">
        <f t="shared" si="13"/>
        <v>0</v>
      </c>
      <c r="D164" s="124">
        <f t="shared" si="14"/>
        <v>-50</v>
      </c>
      <c r="E164" s="124">
        <f t="shared" si="15"/>
        <v>-70</v>
      </c>
      <c r="F164" s="124">
        <f t="shared" si="18"/>
        <v>0</v>
      </c>
      <c r="G164" s="124" t="str">
        <f t="shared" si="16"/>
        <v>FINC-GB.3335.0</v>
      </c>
      <c r="H164" s="124" t="s">
        <v>1398</v>
      </c>
      <c r="I164" s="124"/>
      <c r="J164">
        <v>26</v>
      </c>
      <c r="K164">
        <v>50</v>
      </c>
      <c r="L164" t="s">
        <v>1219</v>
      </c>
      <c r="O164">
        <f t="shared" si="17"/>
        <v>0</v>
      </c>
    </row>
    <row r="165" spans="1:15" x14ac:dyDescent="0.25">
      <c r="A165" t="s">
        <v>75</v>
      </c>
      <c r="B165" s="124">
        <v>50</v>
      </c>
      <c r="C165" s="124">
        <f t="shared" si="13"/>
        <v>20</v>
      </c>
      <c r="D165" s="124">
        <f t="shared" si="14"/>
        <v>0</v>
      </c>
      <c r="E165" s="124">
        <f t="shared" si="15"/>
        <v>-20</v>
      </c>
      <c r="F165" s="124">
        <f t="shared" si="18"/>
        <v>20</v>
      </c>
      <c r="G165" s="124" t="str">
        <f t="shared" si="16"/>
        <v>FINC-GB.3335.20</v>
      </c>
      <c r="H165" s="124" t="s">
        <v>1399</v>
      </c>
      <c r="I165" s="124"/>
      <c r="J165">
        <v>18</v>
      </c>
      <c r="K165">
        <v>37</v>
      </c>
      <c r="L165" t="s">
        <v>1219</v>
      </c>
      <c r="O165">
        <f t="shared" si="17"/>
        <v>1</v>
      </c>
    </row>
    <row r="166" spans="1:15" x14ac:dyDescent="0.25">
      <c r="A166" t="s">
        <v>75</v>
      </c>
      <c r="B166" s="124">
        <v>70</v>
      </c>
      <c r="C166" s="124">
        <f t="shared" si="13"/>
        <v>30</v>
      </c>
      <c r="D166" s="124">
        <f t="shared" si="14"/>
        <v>20</v>
      </c>
      <c r="E166" s="124">
        <f t="shared" si="15"/>
        <v>0</v>
      </c>
      <c r="F166" s="124">
        <f t="shared" si="18"/>
        <v>30</v>
      </c>
      <c r="G166" s="124" t="str">
        <f t="shared" si="16"/>
        <v>FINC-GB.3335.30</v>
      </c>
      <c r="H166" s="124" t="s">
        <v>1537</v>
      </c>
      <c r="I166" s="124"/>
      <c r="J166">
        <v>36</v>
      </c>
      <c r="K166">
        <v>62</v>
      </c>
      <c r="L166" t="s">
        <v>1219</v>
      </c>
      <c r="O166">
        <f t="shared" si="17"/>
        <v>1</v>
      </c>
    </row>
    <row r="167" spans="1:15" x14ac:dyDescent="0.25">
      <c r="A167" t="s">
        <v>76</v>
      </c>
      <c r="B167" s="124">
        <v>70</v>
      </c>
      <c r="C167" s="124">
        <f t="shared" si="13"/>
        <v>30</v>
      </c>
      <c r="D167" s="124">
        <f t="shared" si="14"/>
        <v>20</v>
      </c>
      <c r="E167" s="124">
        <f t="shared" si="15"/>
        <v>0</v>
      </c>
      <c r="F167" s="124">
        <f t="shared" si="18"/>
        <v>30</v>
      </c>
      <c r="G167" s="124" t="str">
        <f t="shared" si="16"/>
        <v>FINC-GB.3345.30</v>
      </c>
      <c r="H167" s="124" t="s">
        <v>1538</v>
      </c>
      <c r="I167" s="124"/>
      <c r="J167">
        <v>22</v>
      </c>
      <c r="K167">
        <v>19</v>
      </c>
      <c r="L167" t="s">
        <v>1220</v>
      </c>
      <c r="O167">
        <f t="shared" si="17"/>
        <v>0</v>
      </c>
    </row>
    <row r="168" spans="1:15" x14ac:dyDescent="0.25">
      <c r="A168" t="s">
        <v>77</v>
      </c>
      <c r="B168" s="124">
        <v>50</v>
      </c>
      <c r="C168" s="124">
        <f t="shared" si="13"/>
        <v>20</v>
      </c>
      <c r="D168" s="124">
        <f t="shared" si="14"/>
        <v>0</v>
      </c>
      <c r="E168" s="124">
        <f t="shared" si="15"/>
        <v>-20</v>
      </c>
      <c r="F168" s="124">
        <f t="shared" si="18"/>
        <v>20</v>
      </c>
      <c r="G168" s="124" t="str">
        <f t="shared" si="16"/>
        <v>FINC-GB.3354.20</v>
      </c>
      <c r="H168" s="124" t="s">
        <v>1400</v>
      </c>
      <c r="I168" s="124"/>
      <c r="J168">
        <v>2</v>
      </c>
      <c r="K168">
        <v>14</v>
      </c>
      <c r="L168" t="s">
        <v>896</v>
      </c>
      <c r="O168">
        <f t="shared" si="17"/>
        <v>0</v>
      </c>
    </row>
    <row r="169" spans="1:15" x14ac:dyDescent="0.25">
      <c r="A169" t="s">
        <v>1221</v>
      </c>
      <c r="B169" s="124">
        <v>0</v>
      </c>
      <c r="C169" s="124">
        <f t="shared" si="13"/>
        <v>0</v>
      </c>
      <c r="D169" s="124">
        <f t="shared" si="14"/>
        <v>-50</v>
      </c>
      <c r="E169" s="124">
        <f t="shared" si="15"/>
        <v>-70</v>
      </c>
      <c r="F169" s="124">
        <f t="shared" si="18"/>
        <v>0</v>
      </c>
      <c r="G169" s="124" t="str">
        <f t="shared" si="16"/>
        <v>FINC-GB.3361.0</v>
      </c>
      <c r="H169" s="124" t="s">
        <v>1401</v>
      </c>
      <c r="I169" s="124"/>
      <c r="J169">
        <v>48</v>
      </c>
      <c r="K169">
        <v>62</v>
      </c>
      <c r="L169" t="s">
        <v>1222</v>
      </c>
      <c r="O169">
        <f t="shared" si="17"/>
        <v>0</v>
      </c>
    </row>
    <row r="170" spans="1:15" x14ac:dyDescent="0.25">
      <c r="A170" t="s">
        <v>78</v>
      </c>
      <c r="B170" s="124">
        <v>70</v>
      </c>
      <c r="C170" s="124">
        <f t="shared" si="13"/>
        <v>30</v>
      </c>
      <c r="D170" s="124">
        <f t="shared" si="14"/>
        <v>20</v>
      </c>
      <c r="E170" s="124">
        <f t="shared" si="15"/>
        <v>0</v>
      </c>
      <c r="F170" s="124">
        <f t="shared" si="18"/>
        <v>30</v>
      </c>
      <c r="G170" s="124" t="str">
        <f t="shared" si="16"/>
        <v>FINC-GB.3366.30</v>
      </c>
      <c r="H170" s="124" t="s">
        <v>1539</v>
      </c>
      <c r="I170" s="124"/>
      <c r="J170">
        <v>16</v>
      </c>
      <c r="K170">
        <v>52</v>
      </c>
      <c r="L170" t="s">
        <v>1223</v>
      </c>
      <c r="O170">
        <f t="shared" si="17"/>
        <v>0</v>
      </c>
    </row>
    <row r="171" spans="1:15" x14ac:dyDescent="0.25">
      <c r="A171" t="s">
        <v>79</v>
      </c>
      <c r="B171" s="124">
        <v>50</v>
      </c>
      <c r="C171" s="124">
        <f t="shared" si="13"/>
        <v>20</v>
      </c>
      <c r="D171" s="124">
        <f t="shared" si="14"/>
        <v>0</v>
      </c>
      <c r="E171" s="124">
        <f t="shared" si="15"/>
        <v>-20</v>
      </c>
      <c r="F171" s="124">
        <f t="shared" si="18"/>
        <v>20</v>
      </c>
      <c r="G171" s="124" t="str">
        <f t="shared" si="16"/>
        <v>FINC-GB.3373.20</v>
      </c>
      <c r="H171" s="124" t="s">
        <v>1402</v>
      </c>
      <c r="I171" s="124"/>
      <c r="J171">
        <v>23</v>
      </c>
      <c r="K171">
        <v>67</v>
      </c>
      <c r="L171" t="s">
        <v>1224</v>
      </c>
      <c r="O171">
        <f t="shared" si="17"/>
        <v>0</v>
      </c>
    </row>
    <row r="172" spans="1:15" x14ac:dyDescent="0.25">
      <c r="A172" t="s">
        <v>79</v>
      </c>
      <c r="B172" s="124">
        <v>70</v>
      </c>
      <c r="C172" s="124">
        <f t="shared" si="13"/>
        <v>30</v>
      </c>
      <c r="D172" s="124">
        <f t="shared" si="14"/>
        <v>20</v>
      </c>
      <c r="E172" s="124">
        <f t="shared" si="15"/>
        <v>0</v>
      </c>
      <c r="F172" s="124">
        <f t="shared" si="18"/>
        <v>30</v>
      </c>
      <c r="G172" s="124" t="str">
        <f t="shared" si="16"/>
        <v>FINC-GB.3373.30</v>
      </c>
      <c r="H172" s="124" t="s">
        <v>1540</v>
      </c>
      <c r="I172" s="124"/>
      <c r="J172">
        <v>28</v>
      </c>
      <c r="K172">
        <v>67</v>
      </c>
      <c r="L172" t="s">
        <v>1224</v>
      </c>
      <c r="O172">
        <f t="shared" si="17"/>
        <v>1</v>
      </c>
    </row>
    <row r="173" spans="1:15" x14ac:dyDescent="0.25">
      <c r="A173" t="s">
        <v>80</v>
      </c>
      <c r="B173" s="124">
        <v>0</v>
      </c>
      <c r="C173" s="124">
        <f t="shared" si="13"/>
        <v>0</v>
      </c>
      <c r="D173" s="124">
        <f t="shared" si="14"/>
        <v>-50</v>
      </c>
      <c r="E173" s="124">
        <f t="shared" si="15"/>
        <v>-70</v>
      </c>
      <c r="F173" s="124">
        <f t="shared" si="18"/>
        <v>0</v>
      </c>
      <c r="G173" s="124" t="str">
        <f t="shared" si="16"/>
        <v>FINC-GB.3387.0</v>
      </c>
      <c r="H173" s="124" t="s">
        <v>1403</v>
      </c>
      <c r="I173" s="124"/>
      <c r="J173">
        <v>14</v>
      </c>
      <c r="K173">
        <v>69</v>
      </c>
      <c r="L173" t="s">
        <v>651</v>
      </c>
      <c r="O173">
        <f t="shared" si="17"/>
        <v>0</v>
      </c>
    </row>
    <row r="174" spans="1:15" x14ac:dyDescent="0.25">
      <c r="A174" t="s">
        <v>80</v>
      </c>
      <c r="B174" s="124">
        <v>70</v>
      </c>
      <c r="C174" s="124">
        <f t="shared" si="13"/>
        <v>30</v>
      </c>
      <c r="D174" s="124">
        <f t="shared" si="14"/>
        <v>20</v>
      </c>
      <c r="E174" s="124">
        <f t="shared" si="15"/>
        <v>0</v>
      </c>
      <c r="F174" s="124">
        <f t="shared" si="18"/>
        <v>30</v>
      </c>
      <c r="G174" s="124" t="str">
        <f t="shared" si="16"/>
        <v>FINC-GB.3387.30</v>
      </c>
      <c r="H174" s="124" t="s">
        <v>1541</v>
      </c>
      <c r="I174" s="124"/>
      <c r="J174">
        <v>22</v>
      </c>
      <c r="K174">
        <v>59</v>
      </c>
      <c r="L174" t="s">
        <v>651</v>
      </c>
      <c r="O174">
        <f t="shared" si="17"/>
        <v>1</v>
      </c>
    </row>
    <row r="175" spans="1:15" x14ac:dyDescent="0.25">
      <c r="A175" t="s">
        <v>81</v>
      </c>
      <c r="B175" s="124">
        <v>70</v>
      </c>
      <c r="C175" s="124">
        <f t="shared" si="13"/>
        <v>30</v>
      </c>
      <c r="D175" s="124">
        <f t="shared" si="14"/>
        <v>20</v>
      </c>
      <c r="E175" s="124">
        <f t="shared" si="15"/>
        <v>0</v>
      </c>
      <c r="F175" s="124">
        <f t="shared" si="18"/>
        <v>30</v>
      </c>
      <c r="G175" s="124" t="str">
        <f t="shared" si="16"/>
        <v>FINC-GB.3388.30</v>
      </c>
      <c r="H175" s="124" t="s">
        <v>1542</v>
      </c>
      <c r="I175" s="124"/>
      <c r="J175">
        <v>9</v>
      </c>
      <c r="K175">
        <v>36</v>
      </c>
      <c r="L175" t="s">
        <v>672</v>
      </c>
      <c r="O175">
        <f t="shared" si="17"/>
        <v>0</v>
      </c>
    </row>
    <row r="176" spans="1:15" x14ac:dyDescent="0.25">
      <c r="A176" t="s">
        <v>92</v>
      </c>
      <c r="B176" s="124">
        <v>51</v>
      </c>
      <c r="C176" s="124">
        <f t="shared" si="13"/>
        <v>20</v>
      </c>
      <c r="D176" s="124">
        <f t="shared" si="14"/>
        <v>1</v>
      </c>
      <c r="E176" s="124">
        <f t="shared" si="15"/>
        <v>-19</v>
      </c>
      <c r="F176" s="124">
        <f t="shared" si="18"/>
        <v>21</v>
      </c>
      <c r="G176" s="124" t="str">
        <f t="shared" si="16"/>
        <v>MCOM-GB.2100.21</v>
      </c>
      <c r="H176" s="124" t="s">
        <v>1404</v>
      </c>
      <c r="I176" s="124"/>
      <c r="J176">
        <v>14</v>
      </c>
      <c r="K176">
        <v>30</v>
      </c>
      <c r="L176" t="s">
        <v>1225</v>
      </c>
      <c r="O176">
        <f t="shared" si="17"/>
        <v>0</v>
      </c>
    </row>
    <row r="177" spans="1:15" x14ac:dyDescent="0.25">
      <c r="A177" t="s">
        <v>92</v>
      </c>
      <c r="B177" s="124">
        <v>50</v>
      </c>
      <c r="C177" s="124">
        <f t="shared" si="13"/>
        <v>20</v>
      </c>
      <c r="D177" s="124">
        <f t="shared" si="14"/>
        <v>0</v>
      </c>
      <c r="E177" s="124">
        <f t="shared" si="15"/>
        <v>-20</v>
      </c>
      <c r="F177" s="124">
        <f t="shared" si="18"/>
        <v>20</v>
      </c>
      <c r="G177" s="124" t="str">
        <f t="shared" si="16"/>
        <v>MCOM-GB.2100.20</v>
      </c>
      <c r="H177" s="124" t="s">
        <v>1405</v>
      </c>
      <c r="I177" s="124"/>
      <c r="J177">
        <v>35</v>
      </c>
      <c r="K177">
        <v>30</v>
      </c>
      <c r="L177" t="s">
        <v>1225</v>
      </c>
      <c r="O177">
        <f t="shared" si="17"/>
        <v>1</v>
      </c>
    </row>
    <row r="178" spans="1:15" x14ac:dyDescent="0.25">
      <c r="A178" t="s">
        <v>93</v>
      </c>
      <c r="B178" s="124">
        <v>0</v>
      </c>
      <c r="C178" s="124">
        <f t="shared" si="13"/>
        <v>0</v>
      </c>
      <c r="D178" s="124">
        <f t="shared" si="14"/>
        <v>-50</v>
      </c>
      <c r="E178" s="124">
        <f t="shared" si="15"/>
        <v>-70</v>
      </c>
      <c r="F178" s="124">
        <f t="shared" si="18"/>
        <v>0</v>
      </c>
      <c r="G178" s="124" t="str">
        <f t="shared" si="16"/>
        <v>MCOM-GB.2105.0</v>
      </c>
      <c r="H178" s="124" t="s">
        <v>1406</v>
      </c>
      <c r="I178" s="124"/>
      <c r="J178">
        <v>42</v>
      </c>
      <c r="K178">
        <v>28</v>
      </c>
      <c r="L178" t="s">
        <v>1226</v>
      </c>
      <c r="O178">
        <f t="shared" si="17"/>
        <v>0</v>
      </c>
    </row>
    <row r="179" spans="1:15" x14ac:dyDescent="0.25">
      <c r="A179" t="s">
        <v>93</v>
      </c>
      <c r="B179" s="124">
        <v>70</v>
      </c>
      <c r="C179" s="124">
        <f t="shared" si="13"/>
        <v>30</v>
      </c>
      <c r="D179" s="124">
        <f t="shared" si="14"/>
        <v>20</v>
      </c>
      <c r="E179" s="124">
        <f t="shared" si="15"/>
        <v>0</v>
      </c>
      <c r="F179" s="124">
        <f t="shared" si="18"/>
        <v>30</v>
      </c>
      <c r="G179" s="124" t="str">
        <f t="shared" si="16"/>
        <v>MCOM-GB.2105.30</v>
      </c>
      <c r="H179" s="124" t="s">
        <v>1543</v>
      </c>
      <c r="I179" s="124"/>
      <c r="J179">
        <v>47</v>
      </c>
      <c r="K179">
        <v>30</v>
      </c>
      <c r="L179" t="s">
        <v>1226</v>
      </c>
      <c r="O179">
        <f t="shared" si="17"/>
        <v>1</v>
      </c>
    </row>
    <row r="180" spans="1:15" x14ac:dyDescent="0.25">
      <c r="A180" t="s">
        <v>93</v>
      </c>
      <c r="B180" s="124" t="s">
        <v>1227</v>
      </c>
      <c r="C180" s="124" t="str">
        <f t="shared" si="13"/>
        <v xml:space="preserve">0N    </v>
      </c>
      <c r="D180" s="124" t="e">
        <f t="shared" si="14"/>
        <v>#VALUE!</v>
      </c>
      <c r="E180" s="124" t="e">
        <f t="shared" si="15"/>
        <v>#VALUE!</v>
      </c>
      <c r="F180" s="124" t="str">
        <f t="shared" si="18"/>
        <v xml:space="preserve">0N    </v>
      </c>
      <c r="G180" s="124" t="str">
        <f t="shared" si="16"/>
        <v xml:space="preserve">MCOM-GB.2105.0N    </v>
      </c>
      <c r="H180" s="124" t="s">
        <v>1407</v>
      </c>
      <c r="I180" s="124"/>
      <c r="J180">
        <v>40</v>
      </c>
      <c r="K180">
        <v>30</v>
      </c>
      <c r="L180" t="s">
        <v>1226</v>
      </c>
      <c r="O180">
        <f t="shared" si="17"/>
        <v>1</v>
      </c>
    </row>
    <row r="181" spans="1:15" x14ac:dyDescent="0.25">
      <c r="A181" t="s">
        <v>93</v>
      </c>
      <c r="B181" s="124" t="s">
        <v>1148</v>
      </c>
      <c r="C181" s="124" t="str">
        <f t="shared" si="13"/>
        <v xml:space="preserve">W1    </v>
      </c>
      <c r="D181" s="124" t="e">
        <f t="shared" si="14"/>
        <v>#VALUE!</v>
      </c>
      <c r="E181" s="124" t="e">
        <f t="shared" si="15"/>
        <v>#VALUE!</v>
      </c>
      <c r="F181" s="124" t="str">
        <f t="shared" si="18"/>
        <v xml:space="preserve">W1    </v>
      </c>
      <c r="G181" s="124" t="str">
        <f t="shared" si="16"/>
        <v xml:space="preserve">MCOM-GB.2105.W1    </v>
      </c>
      <c r="H181" s="124" t="s">
        <v>1408</v>
      </c>
      <c r="I181" s="124"/>
      <c r="J181">
        <v>85</v>
      </c>
      <c r="K181">
        <v>30</v>
      </c>
      <c r="L181" t="s">
        <v>1226</v>
      </c>
      <c r="O181">
        <f t="shared" si="17"/>
        <v>1</v>
      </c>
    </row>
    <row r="182" spans="1:15" x14ac:dyDescent="0.25">
      <c r="A182" t="s">
        <v>93</v>
      </c>
      <c r="B182" s="124" t="s">
        <v>1149</v>
      </c>
      <c r="C182" s="124" t="str">
        <f t="shared" si="13"/>
        <v xml:space="preserve">W2    </v>
      </c>
      <c r="D182" s="124" t="e">
        <f t="shared" si="14"/>
        <v>#VALUE!</v>
      </c>
      <c r="E182" s="124" t="e">
        <f t="shared" si="15"/>
        <v>#VALUE!</v>
      </c>
      <c r="F182" s="124" t="str">
        <f t="shared" si="18"/>
        <v xml:space="preserve">W2    </v>
      </c>
      <c r="G182" s="124" t="str">
        <f t="shared" si="16"/>
        <v xml:space="preserve">MCOM-GB.2105.W2    </v>
      </c>
      <c r="H182" s="124" t="s">
        <v>1409</v>
      </c>
      <c r="I182" s="124"/>
      <c r="J182">
        <v>17</v>
      </c>
      <c r="K182">
        <v>30</v>
      </c>
      <c r="L182" t="s">
        <v>1226</v>
      </c>
      <c r="O182">
        <f t="shared" si="17"/>
        <v>1</v>
      </c>
    </row>
    <row r="183" spans="1:15" x14ac:dyDescent="0.25">
      <c r="A183" t="s">
        <v>93</v>
      </c>
      <c r="B183" s="124" t="s">
        <v>1150</v>
      </c>
      <c r="C183" s="124" t="str">
        <f t="shared" si="13"/>
        <v xml:space="preserve">W3    </v>
      </c>
      <c r="D183" s="124" t="e">
        <f t="shared" si="14"/>
        <v>#VALUE!</v>
      </c>
      <c r="E183" s="124" t="e">
        <f t="shared" si="15"/>
        <v>#VALUE!</v>
      </c>
      <c r="F183" s="124" t="str">
        <f t="shared" si="18"/>
        <v xml:space="preserve">W3    </v>
      </c>
      <c r="G183" s="124" t="str">
        <f t="shared" si="16"/>
        <v xml:space="preserve">MCOM-GB.2105.W3    </v>
      </c>
      <c r="H183" s="124" t="s">
        <v>1410</v>
      </c>
      <c r="I183" s="124"/>
      <c r="J183">
        <v>12</v>
      </c>
      <c r="K183">
        <v>30</v>
      </c>
      <c r="L183" t="s">
        <v>1226</v>
      </c>
      <c r="O183">
        <f t="shared" si="17"/>
        <v>1</v>
      </c>
    </row>
    <row r="184" spans="1:15" x14ac:dyDescent="0.25">
      <c r="A184" t="s">
        <v>93</v>
      </c>
      <c r="B184" s="124" t="s">
        <v>1151</v>
      </c>
      <c r="C184" s="124" t="str">
        <f t="shared" si="13"/>
        <v xml:space="preserve">W4    </v>
      </c>
      <c r="D184" s="124" t="e">
        <f t="shared" si="14"/>
        <v>#VALUE!</v>
      </c>
      <c r="E184" s="124" t="e">
        <f t="shared" si="15"/>
        <v>#VALUE!</v>
      </c>
      <c r="F184" s="124" t="str">
        <f t="shared" si="18"/>
        <v xml:space="preserve">W4    </v>
      </c>
      <c r="G184" s="124" t="str">
        <f t="shared" si="16"/>
        <v xml:space="preserve">MCOM-GB.2105.W4    </v>
      </c>
      <c r="H184" s="124" t="s">
        <v>1411</v>
      </c>
      <c r="I184" s="124"/>
      <c r="J184">
        <v>47</v>
      </c>
      <c r="K184">
        <v>30</v>
      </c>
      <c r="L184" t="s">
        <v>1226</v>
      </c>
      <c r="O184">
        <f t="shared" si="17"/>
        <v>1</v>
      </c>
    </row>
    <row r="185" spans="1:15" x14ac:dyDescent="0.25">
      <c r="A185" t="s">
        <v>93</v>
      </c>
      <c r="B185" s="124" t="s">
        <v>1152</v>
      </c>
      <c r="C185" s="124" t="str">
        <f t="shared" si="13"/>
        <v xml:space="preserve">W5    </v>
      </c>
      <c r="D185" s="124" t="e">
        <f t="shared" si="14"/>
        <v>#VALUE!</v>
      </c>
      <c r="E185" s="124" t="e">
        <f t="shared" si="15"/>
        <v>#VALUE!</v>
      </c>
      <c r="F185" s="124" t="str">
        <f t="shared" si="18"/>
        <v xml:space="preserve">W5    </v>
      </c>
      <c r="G185" s="124" t="str">
        <f t="shared" si="16"/>
        <v xml:space="preserve">MCOM-GB.2105.W5    </v>
      </c>
      <c r="H185" s="124" t="s">
        <v>1412</v>
      </c>
      <c r="I185" s="124"/>
      <c r="J185">
        <v>45</v>
      </c>
      <c r="K185">
        <v>30</v>
      </c>
      <c r="L185" t="s">
        <v>1226</v>
      </c>
      <c r="O185">
        <f t="shared" si="17"/>
        <v>1</v>
      </c>
    </row>
    <row r="186" spans="1:15" x14ac:dyDescent="0.25">
      <c r="A186" t="s">
        <v>93</v>
      </c>
      <c r="B186" s="124" t="s">
        <v>1153</v>
      </c>
      <c r="C186" s="124" t="str">
        <f t="shared" si="13"/>
        <v xml:space="preserve">W6    </v>
      </c>
      <c r="D186" s="124" t="e">
        <f t="shared" si="14"/>
        <v>#VALUE!</v>
      </c>
      <c r="E186" s="124" t="e">
        <f t="shared" si="15"/>
        <v>#VALUE!</v>
      </c>
      <c r="F186" s="124" t="str">
        <f t="shared" si="18"/>
        <v xml:space="preserve">W6    </v>
      </c>
      <c r="G186" s="124" t="str">
        <f t="shared" si="16"/>
        <v xml:space="preserve">MCOM-GB.2105.W6    </v>
      </c>
      <c r="H186" s="124" t="s">
        <v>1413</v>
      </c>
      <c r="I186" s="124"/>
      <c r="J186">
        <v>45</v>
      </c>
      <c r="K186">
        <v>30</v>
      </c>
      <c r="L186" t="s">
        <v>1226</v>
      </c>
      <c r="O186">
        <f t="shared" si="17"/>
        <v>1</v>
      </c>
    </row>
    <row r="187" spans="1:15" x14ac:dyDescent="0.25">
      <c r="A187" t="s">
        <v>93</v>
      </c>
      <c r="B187" s="124" t="s">
        <v>1154</v>
      </c>
      <c r="C187" s="124" t="str">
        <f t="shared" si="13"/>
        <v xml:space="preserve">W7    </v>
      </c>
      <c r="D187" s="124" t="e">
        <f t="shared" si="14"/>
        <v>#VALUE!</v>
      </c>
      <c r="E187" s="124" t="e">
        <f t="shared" si="15"/>
        <v>#VALUE!</v>
      </c>
      <c r="F187" s="124" t="str">
        <f t="shared" si="18"/>
        <v xml:space="preserve">W7    </v>
      </c>
      <c r="G187" s="124" t="str">
        <f t="shared" si="16"/>
        <v xml:space="preserve">MCOM-GB.2105.W7    </v>
      </c>
      <c r="H187" s="124" t="s">
        <v>1414</v>
      </c>
      <c r="I187" s="124"/>
      <c r="J187">
        <v>52</v>
      </c>
      <c r="K187">
        <v>30</v>
      </c>
      <c r="L187" t="s">
        <v>1226</v>
      </c>
      <c r="O187">
        <f t="shared" si="17"/>
        <v>1</v>
      </c>
    </row>
    <row r="188" spans="1:15" x14ac:dyDescent="0.25">
      <c r="A188" t="s">
        <v>94</v>
      </c>
      <c r="B188" s="124">
        <v>70</v>
      </c>
      <c r="C188" s="124">
        <f t="shared" si="13"/>
        <v>30</v>
      </c>
      <c r="D188" s="124">
        <f t="shared" si="14"/>
        <v>20</v>
      </c>
      <c r="E188" s="124">
        <f t="shared" si="15"/>
        <v>0</v>
      </c>
      <c r="F188" s="124">
        <f t="shared" si="18"/>
        <v>30</v>
      </c>
      <c r="G188" s="124" t="str">
        <f t="shared" si="16"/>
        <v>MCOM-GB.2120.30</v>
      </c>
      <c r="H188" s="124" t="s">
        <v>1544</v>
      </c>
      <c r="I188" s="124"/>
      <c r="J188">
        <v>22</v>
      </c>
      <c r="K188">
        <v>30</v>
      </c>
      <c r="L188" t="s">
        <v>869</v>
      </c>
      <c r="O188">
        <f t="shared" si="17"/>
        <v>0</v>
      </c>
    </row>
    <row r="189" spans="1:15" x14ac:dyDescent="0.25">
      <c r="A189" t="s">
        <v>95</v>
      </c>
      <c r="B189" s="124">
        <v>70</v>
      </c>
      <c r="C189" s="124">
        <f t="shared" si="13"/>
        <v>30</v>
      </c>
      <c r="D189" s="124">
        <f t="shared" si="14"/>
        <v>20</v>
      </c>
      <c r="E189" s="124">
        <f t="shared" si="15"/>
        <v>0</v>
      </c>
      <c r="F189" s="124">
        <f t="shared" si="18"/>
        <v>30</v>
      </c>
      <c r="G189" s="124" t="str">
        <f t="shared" si="16"/>
        <v>MCOM-GB.2121.30</v>
      </c>
      <c r="H189" s="124" t="s">
        <v>1545</v>
      </c>
      <c r="I189" s="124"/>
      <c r="J189">
        <v>12</v>
      </c>
      <c r="K189">
        <v>30</v>
      </c>
      <c r="L189" t="s">
        <v>1228</v>
      </c>
      <c r="O189">
        <f t="shared" si="17"/>
        <v>0</v>
      </c>
    </row>
    <row r="190" spans="1:15" x14ac:dyDescent="0.25">
      <c r="A190" t="s">
        <v>1229</v>
      </c>
      <c r="B190" s="124">
        <v>50</v>
      </c>
      <c r="C190" s="124">
        <f t="shared" si="13"/>
        <v>20</v>
      </c>
      <c r="D190" s="124">
        <f t="shared" si="14"/>
        <v>0</v>
      </c>
      <c r="E190" s="124">
        <f t="shared" si="15"/>
        <v>-20</v>
      </c>
      <c r="F190" s="124">
        <f t="shared" si="18"/>
        <v>20</v>
      </c>
      <c r="G190" s="124" t="str">
        <f t="shared" si="16"/>
        <v>MCOM-GB.2122.20</v>
      </c>
      <c r="H190" s="124" t="s">
        <v>1415</v>
      </c>
      <c r="I190" s="124"/>
      <c r="J190">
        <v>28</v>
      </c>
      <c r="K190">
        <v>30</v>
      </c>
      <c r="L190" t="s">
        <v>1230</v>
      </c>
      <c r="O190">
        <f t="shared" si="17"/>
        <v>0</v>
      </c>
    </row>
    <row r="191" spans="1:15" x14ac:dyDescent="0.25">
      <c r="A191" t="s">
        <v>96</v>
      </c>
      <c r="B191" s="124">
        <v>70</v>
      </c>
      <c r="C191" s="124">
        <f t="shared" si="13"/>
        <v>30</v>
      </c>
      <c r="D191" s="124">
        <f t="shared" si="14"/>
        <v>20</v>
      </c>
      <c r="E191" s="124">
        <f t="shared" si="15"/>
        <v>0</v>
      </c>
      <c r="F191" s="124">
        <f t="shared" si="18"/>
        <v>30</v>
      </c>
      <c r="G191" s="124" t="str">
        <f t="shared" si="16"/>
        <v>MCOM-GB.2125.30</v>
      </c>
      <c r="H191" s="124" t="s">
        <v>1546</v>
      </c>
      <c r="I191" s="124"/>
      <c r="J191">
        <v>28</v>
      </c>
      <c r="K191">
        <v>30</v>
      </c>
      <c r="L191" t="s">
        <v>872</v>
      </c>
      <c r="O191">
        <f t="shared" si="17"/>
        <v>0</v>
      </c>
    </row>
    <row r="192" spans="1:15" x14ac:dyDescent="0.25">
      <c r="A192" t="s">
        <v>97</v>
      </c>
      <c r="B192" s="124">
        <v>70</v>
      </c>
      <c r="C192" s="124">
        <f t="shared" si="13"/>
        <v>30</v>
      </c>
      <c r="D192" s="124">
        <f t="shared" si="14"/>
        <v>20</v>
      </c>
      <c r="E192" s="124">
        <f t="shared" si="15"/>
        <v>0</v>
      </c>
      <c r="F192" s="124">
        <f t="shared" si="18"/>
        <v>30</v>
      </c>
      <c r="G192" s="124" t="str">
        <f t="shared" si="16"/>
        <v>MCOM-GB.3111.30</v>
      </c>
      <c r="H192" s="124" t="s">
        <v>1547</v>
      </c>
      <c r="I192" s="124"/>
      <c r="J192">
        <v>7</v>
      </c>
      <c r="K192">
        <v>30</v>
      </c>
      <c r="L192" t="s">
        <v>1231</v>
      </c>
      <c r="O192">
        <f t="shared" si="17"/>
        <v>0</v>
      </c>
    </row>
    <row r="193" spans="1:15" x14ac:dyDescent="0.25">
      <c r="A193" t="s">
        <v>1232</v>
      </c>
      <c r="B193" s="124">
        <v>70</v>
      </c>
      <c r="C193" s="124">
        <f t="shared" si="13"/>
        <v>30</v>
      </c>
      <c r="D193" s="124">
        <f t="shared" si="14"/>
        <v>20</v>
      </c>
      <c r="E193" s="124">
        <f t="shared" si="15"/>
        <v>0</v>
      </c>
      <c r="F193" s="124">
        <f t="shared" si="18"/>
        <v>30</v>
      </c>
      <c r="G193" s="124" t="str">
        <f t="shared" si="16"/>
        <v>B55.2121.30</v>
      </c>
      <c r="H193" s="124" t="s">
        <v>1548</v>
      </c>
      <c r="I193" s="124"/>
      <c r="J193">
        <v>35</v>
      </c>
      <c r="K193">
        <v>49</v>
      </c>
      <c r="L193" t="s">
        <v>764</v>
      </c>
      <c r="O193">
        <f t="shared" si="17"/>
        <v>0</v>
      </c>
    </row>
    <row r="194" spans="1:15" x14ac:dyDescent="0.25">
      <c r="A194" t="s">
        <v>1233</v>
      </c>
      <c r="B194" s="124">
        <v>70</v>
      </c>
      <c r="C194" s="124">
        <f t="shared" si="13"/>
        <v>30</v>
      </c>
      <c r="D194" s="124">
        <f t="shared" si="14"/>
        <v>20</v>
      </c>
      <c r="E194" s="124">
        <f t="shared" si="15"/>
        <v>0</v>
      </c>
      <c r="F194" s="124">
        <f t="shared" si="18"/>
        <v>30</v>
      </c>
      <c r="G194" s="124" t="str">
        <f t="shared" si="16"/>
        <v>B55.3150.30</v>
      </c>
      <c r="H194" s="124" t="s">
        <v>1549</v>
      </c>
      <c r="I194" s="124"/>
      <c r="J194">
        <v>19</v>
      </c>
      <c r="K194">
        <v>64</v>
      </c>
      <c r="L194" t="s">
        <v>1234</v>
      </c>
      <c r="O194">
        <f t="shared" si="17"/>
        <v>0</v>
      </c>
    </row>
    <row r="195" spans="1:15" x14ac:dyDescent="0.25">
      <c r="A195" t="s">
        <v>1235</v>
      </c>
      <c r="B195" s="124">
        <v>70</v>
      </c>
      <c r="C195" s="124">
        <f t="shared" si="13"/>
        <v>30</v>
      </c>
      <c r="D195" s="124">
        <f t="shared" si="14"/>
        <v>20</v>
      </c>
      <c r="E195" s="124">
        <f t="shared" si="15"/>
        <v>0</v>
      </c>
      <c r="F195" s="124">
        <f t="shared" si="18"/>
        <v>30</v>
      </c>
      <c r="G195" s="124" t="str">
        <f t="shared" si="16"/>
        <v>B55.3340.30</v>
      </c>
      <c r="H195" s="124" t="s">
        <v>1550</v>
      </c>
      <c r="I195" s="124"/>
      <c r="J195">
        <v>63</v>
      </c>
      <c r="K195">
        <v>53</v>
      </c>
      <c r="L195" t="s">
        <v>1236</v>
      </c>
      <c r="O195">
        <f t="shared" si="17"/>
        <v>0</v>
      </c>
    </row>
    <row r="196" spans="1:15" x14ac:dyDescent="0.25">
      <c r="A196" t="s">
        <v>1237</v>
      </c>
      <c r="B196" s="124" t="s">
        <v>1238</v>
      </c>
      <c r="C196" s="124" t="str">
        <f t="shared" si="13"/>
        <v xml:space="preserve">0A    </v>
      </c>
      <c r="D196" s="124" t="e">
        <f t="shared" si="14"/>
        <v>#VALUE!</v>
      </c>
      <c r="E196" s="124" t="e">
        <f t="shared" si="15"/>
        <v>#VALUE!</v>
      </c>
      <c r="F196" s="124" t="str">
        <f t="shared" si="18"/>
        <v xml:space="preserve">0A    </v>
      </c>
      <c r="G196" s="124" t="str">
        <f t="shared" si="16"/>
        <v xml:space="preserve">B55.3360.0A    </v>
      </c>
      <c r="H196" s="124" t="s">
        <v>1416</v>
      </c>
      <c r="I196" s="124"/>
      <c r="J196">
        <v>1</v>
      </c>
      <c r="K196">
        <v>0</v>
      </c>
      <c r="L196" t="s">
        <v>1239</v>
      </c>
      <c r="O196">
        <f t="shared" si="17"/>
        <v>0</v>
      </c>
    </row>
    <row r="197" spans="1:15" x14ac:dyDescent="0.25">
      <c r="A197" t="s">
        <v>1240</v>
      </c>
      <c r="B197" s="124">
        <v>0</v>
      </c>
      <c r="C197" s="124">
        <f t="shared" ref="C197:C260" si="19">IF(AND(B197&gt;=50,B197&lt;70),20,IF(AND(B197&gt;=70,B197&lt;90),30,B197))</f>
        <v>0</v>
      </c>
      <c r="D197" s="124">
        <f t="shared" ref="D197:D260" si="20">B197-50</f>
        <v>-50</v>
      </c>
      <c r="E197" s="124">
        <f t="shared" ref="E197:E260" si="21">B197-70</f>
        <v>-70</v>
      </c>
      <c r="F197" s="124">
        <f t="shared" si="18"/>
        <v>0</v>
      </c>
      <c r="G197" s="124" t="str">
        <f t="shared" ref="G197:G260" si="22">A197&amp;"."&amp;F197</f>
        <v>OPMG-GB.2306.0</v>
      </c>
      <c r="H197" s="124" t="s">
        <v>1417</v>
      </c>
      <c r="I197" s="124"/>
      <c r="J197">
        <v>13</v>
      </c>
      <c r="K197">
        <v>69</v>
      </c>
      <c r="L197" t="s">
        <v>1241</v>
      </c>
      <c r="O197">
        <f t="shared" ref="O197:O260" si="23">IF(A197=A196,1,0)</f>
        <v>0</v>
      </c>
    </row>
    <row r="198" spans="1:15" x14ac:dyDescent="0.25">
      <c r="A198" t="s">
        <v>25</v>
      </c>
      <c r="B198" s="124">
        <v>51</v>
      </c>
      <c r="C198" s="124">
        <f t="shared" si="19"/>
        <v>20</v>
      </c>
      <c r="D198" s="124">
        <f t="shared" si="20"/>
        <v>1</v>
      </c>
      <c r="E198" s="124">
        <f t="shared" si="21"/>
        <v>-19</v>
      </c>
      <c r="F198" s="124">
        <f t="shared" si="18"/>
        <v>21</v>
      </c>
      <c r="G198" s="124" t="str">
        <f t="shared" si="22"/>
        <v>OPMG-GB.2350.21</v>
      </c>
      <c r="H198" s="124" t="s">
        <v>1418</v>
      </c>
      <c r="I198" s="124"/>
      <c r="J198">
        <v>24</v>
      </c>
      <c r="K198">
        <v>69</v>
      </c>
      <c r="L198" t="s">
        <v>1242</v>
      </c>
      <c r="O198">
        <f t="shared" si="23"/>
        <v>0</v>
      </c>
    </row>
    <row r="199" spans="1:15" x14ac:dyDescent="0.25">
      <c r="A199" t="s">
        <v>25</v>
      </c>
      <c r="B199" s="124">
        <v>50</v>
      </c>
      <c r="C199" s="124">
        <f t="shared" si="19"/>
        <v>20</v>
      </c>
      <c r="D199" s="124">
        <f t="shared" si="20"/>
        <v>0</v>
      </c>
      <c r="E199" s="124">
        <f t="shared" si="21"/>
        <v>-20</v>
      </c>
      <c r="F199" s="124">
        <f t="shared" si="18"/>
        <v>20</v>
      </c>
      <c r="G199" s="124" t="str">
        <f t="shared" si="22"/>
        <v>OPMG-GB.2350.20</v>
      </c>
      <c r="H199" s="124" t="s">
        <v>1419</v>
      </c>
      <c r="I199" s="124"/>
      <c r="J199">
        <v>25</v>
      </c>
      <c r="K199">
        <v>69</v>
      </c>
      <c r="L199" t="s">
        <v>1242</v>
      </c>
      <c r="O199">
        <f t="shared" si="23"/>
        <v>1</v>
      </c>
    </row>
    <row r="200" spans="1:15" x14ac:dyDescent="0.25">
      <c r="A200" t="s">
        <v>25</v>
      </c>
      <c r="B200" s="124">
        <v>70</v>
      </c>
      <c r="C200" s="124">
        <f t="shared" si="19"/>
        <v>30</v>
      </c>
      <c r="D200" s="124">
        <f t="shared" si="20"/>
        <v>20</v>
      </c>
      <c r="E200" s="124">
        <f t="shared" si="21"/>
        <v>0</v>
      </c>
      <c r="F200" s="124">
        <f t="shared" si="18"/>
        <v>30</v>
      </c>
      <c r="G200" s="124" t="str">
        <f t="shared" si="22"/>
        <v>OPMG-GB.2350.30</v>
      </c>
      <c r="H200" s="124" t="s">
        <v>1551</v>
      </c>
      <c r="I200" s="124"/>
      <c r="J200">
        <v>18</v>
      </c>
      <c r="K200">
        <v>39</v>
      </c>
      <c r="L200" t="s">
        <v>1242</v>
      </c>
      <c r="O200">
        <f t="shared" si="23"/>
        <v>1</v>
      </c>
    </row>
    <row r="201" spans="1:15" x14ac:dyDescent="0.25">
      <c r="A201" t="s">
        <v>25</v>
      </c>
      <c r="B201" s="124" t="s">
        <v>1148</v>
      </c>
      <c r="C201" s="124" t="str">
        <f t="shared" si="19"/>
        <v xml:space="preserve">W1    </v>
      </c>
      <c r="D201" s="124" t="e">
        <f t="shared" si="20"/>
        <v>#VALUE!</v>
      </c>
      <c r="E201" s="124" t="e">
        <f t="shared" si="21"/>
        <v>#VALUE!</v>
      </c>
      <c r="F201" s="124" t="str">
        <f t="shared" si="18"/>
        <v xml:space="preserve">W1    </v>
      </c>
      <c r="G201" s="124" t="str">
        <f t="shared" si="22"/>
        <v xml:space="preserve">OPMG-GB.2350.W1    </v>
      </c>
      <c r="H201" s="124" t="s">
        <v>1420</v>
      </c>
      <c r="I201" s="124"/>
      <c r="J201">
        <v>19</v>
      </c>
      <c r="K201">
        <v>68</v>
      </c>
      <c r="L201" t="s">
        <v>1242</v>
      </c>
      <c r="O201">
        <f t="shared" si="23"/>
        <v>1</v>
      </c>
    </row>
    <row r="202" spans="1:15" x14ac:dyDescent="0.25">
      <c r="A202" t="s">
        <v>1243</v>
      </c>
      <c r="B202" s="124">
        <v>70</v>
      </c>
      <c r="C202" s="124">
        <f t="shared" si="19"/>
        <v>30</v>
      </c>
      <c r="D202" s="124">
        <f t="shared" si="20"/>
        <v>20</v>
      </c>
      <c r="E202" s="124">
        <f t="shared" si="21"/>
        <v>0</v>
      </c>
      <c r="F202" s="124">
        <f t="shared" si="18"/>
        <v>30</v>
      </c>
      <c r="G202" s="124" t="str">
        <f t="shared" si="22"/>
        <v>OPMG-GB.2351.30</v>
      </c>
      <c r="H202" s="124" t="s">
        <v>1552</v>
      </c>
      <c r="I202" s="124"/>
      <c r="J202">
        <v>14</v>
      </c>
      <c r="K202">
        <v>49</v>
      </c>
      <c r="L202" t="s">
        <v>1244</v>
      </c>
      <c r="O202">
        <f t="shared" si="23"/>
        <v>0</v>
      </c>
    </row>
    <row r="203" spans="1:15" x14ac:dyDescent="0.25">
      <c r="A203" t="s">
        <v>26</v>
      </c>
      <c r="B203" s="124">
        <v>70</v>
      </c>
      <c r="C203" s="124">
        <f t="shared" si="19"/>
        <v>30</v>
      </c>
      <c r="D203" s="124">
        <f t="shared" si="20"/>
        <v>20</v>
      </c>
      <c r="E203" s="124">
        <f t="shared" si="21"/>
        <v>0</v>
      </c>
      <c r="F203" s="124">
        <f t="shared" ref="F203:F266" si="24">IF(B203=C203,C203,IF(AND(D203&gt;=0,D203&lt;9),C203+D203,C203+E203))</f>
        <v>30</v>
      </c>
      <c r="G203" s="124" t="str">
        <f t="shared" si="22"/>
        <v>OPMG-GB.2360.30</v>
      </c>
      <c r="H203" s="124" t="s">
        <v>1553</v>
      </c>
      <c r="I203" s="124"/>
      <c r="J203">
        <v>21</v>
      </c>
      <c r="K203">
        <v>52</v>
      </c>
      <c r="L203" t="s">
        <v>1031</v>
      </c>
      <c r="O203">
        <f t="shared" si="23"/>
        <v>0</v>
      </c>
    </row>
    <row r="204" spans="1:15" x14ac:dyDescent="0.25">
      <c r="A204" t="s">
        <v>98</v>
      </c>
      <c r="B204" s="124">
        <v>70</v>
      </c>
      <c r="C204" s="124">
        <f t="shared" si="19"/>
        <v>30</v>
      </c>
      <c r="D204" s="124">
        <f t="shared" si="20"/>
        <v>20</v>
      </c>
      <c r="E204" s="124">
        <f t="shared" si="21"/>
        <v>0</v>
      </c>
      <c r="F204" s="124">
        <f t="shared" si="24"/>
        <v>30</v>
      </c>
      <c r="G204" s="124" t="str">
        <f t="shared" si="22"/>
        <v>MGMT-GB.2128.30</v>
      </c>
      <c r="H204" s="124" t="s">
        <v>1554</v>
      </c>
      <c r="I204" s="124"/>
      <c r="J204">
        <v>19</v>
      </c>
      <c r="K204">
        <v>35</v>
      </c>
      <c r="L204" t="s">
        <v>746</v>
      </c>
      <c r="O204">
        <f t="shared" si="23"/>
        <v>0</v>
      </c>
    </row>
    <row r="205" spans="1:15" x14ac:dyDescent="0.25">
      <c r="A205" t="s">
        <v>99</v>
      </c>
      <c r="B205" s="124">
        <v>0</v>
      </c>
      <c r="C205" s="124">
        <f t="shared" si="19"/>
        <v>0</v>
      </c>
      <c r="D205" s="124">
        <f t="shared" si="20"/>
        <v>-50</v>
      </c>
      <c r="E205" s="124">
        <f t="shared" si="21"/>
        <v>-70</v>
      </c>
      <c r="F205" s="124">
        <f t="shared" si="24"/>
        <v>0</v>
      </c>
      <c r="G205" s="124" t="str">
        <f t="shared" si="22"/>
        <v>MGMT-GB.2159.0</v>
      </c>
      <c r="H205" s="124" t="s">
        <v>1421</v>
      </c>
      <c r="I205" s="124"/>
      <c r="J205">
        <v>29</v>
      </c>
      <c r="K205">
        <v>38</v>
      </c>
      <c r="L205" t="s">
        <v>1003</v>
      </c>
      <c r="O205">
        <f t="shared" si="23"/>
        <v>0</v>
      </c>
    </row>
    <row r="206" spans="1:15" x14ac:dyDescent="0.25">
      <c r="A206" t="s">
        <v>99</v>
      </c>
      <c r="B206" s="124">
        <v>51</v>
      </c>
      <c r="C206" s="124">
        <f t="shared" si="19"/>
        <v>20</v>
      </c>
      <c r="D206" s="124">
        <f t="shared" si="20"/>
        <v>1</v>
      </c>
      <c r="E206" s="124">
        <f t="shared" si="21"/>
        <v>-19</v>
      </c>
      <c r="F206" s="124">
        <f t="shared" si="24"/>
        <v>21</v>
      </c>
      <c r="G206" s="124" t="str">
        <f t="shared" si="22"/>
        <v>MGMT-GB.2159.21</v>
      </c>
      <c r="H206" s="124" t="s">
        <v>1422</v>
      </c>
      <c r="I206" s="124"/>
      <c r="J206">
        <v>21</v>
      </c>
      <c r="K206">
        <v>39</v>
      </c>
      <c r="L206" t="s">
        <v>1003</v>
      </c>
      <c r="O206">
        <f t="shared" si="23"/>
        <v>1</v>
      </c>
    </row>
    <row r="207" spans="1:15" x14ac:dyDescent="0.25">
      <c r="A207" t="s">
        <v>99</v>
      </c>
      <c r="B207" s="124">
        <v>52</v>
      </c>
      <c r="C207" s="124">
        <f t="shared" si="19"/>
        <v>20</v>
      </c>
      <c r="D207" s="124">
        <f t="shared" si="20"/>
        <v>2</v>
      </c>
      <c r="E207" s="124">
        <f t="shared" si="21"/>
        <v>-18</v>
      </c>
      <c r="F207" s="124">
        <f t="shared" si="24"/>
        <v>22</v>
      </c>
      <c r="G207" s="124" t="str">
        <f t="shared" si="22"/>
        <v>MGMT-GB.2159.22</v>
      </c>
      <c r="H207" s="124" t="s">
        <v>1423</v>
      </c>
      <c r="I207" s="124"/>
      <c r="J207">
        <v>23</v>
      </c>
      <c r="K207">
        <v>39</v>
      </c>
      <c r="L207" t="s">
        <v>1003</v>
      </c>
      <c r="O207">
        <f t="shared" si="23"/>
        <v>1</v>
      </c>
    </row>
    <row r="208" spans="1:15" x14ac:dyDescent="0.25">
      <c r="A208" t="s">
        <v>99</v>
      </c>
      <c r="B208" s="124">
        <v>50</v>
      </c>
      <c r="C208" s="124">
        <f t="shared" si="19"/>
        <v>20</v>
      </c>
      <c r="D208" s="124">
        <f t="shared" si="20"/>
        <v>0</v>
      </c>
      <c r="E208" s="124">
        <f t="shared" si="21"/>
        <v>-20</v>
      </c>
      <c r="F208" s="124">
        <f t="shared" si="24"/>
        <v>20</v>
      </c>
      <c r="G208" s="124" t="str">
        <f t="shared" si="22"/>
        <v>MGMT-GB.2159.20</v>
      </c>
      <c r="H208" s="124" t="s">
        <v>1424</v>
      </c>
      <c r="I208" s="124"/>
      <c r="J208">
        <v>35</v>
      </c>
      <c r="K208">
        <v>39</v>
      </c>
      <c r="L208" t="s">
        <v>1003</v>
      </c>
      <c r="O208">
        <f t="shared" si="23"/>
        <v>1</v>
      </c>
    </row>
    <row r="209" spans="1:15" x14ac:dyDescent="0.25">
      <c r="A209" t="s">
        <v>99</v>
      </c>
      <c r="B209" s="124">
        <v>70</v>
      </c>
      <c r="C209" s="124">
        <f t="shared" si="19"/>
        <v>30</v>
      </c>
      <c r="D209" s="124">
        <f t="shared" si="20"/>
        <v>20</v>
      </c>
      <c r="E209" s="124">
        <f t="shared" si="21"/>
        <v>0</v>
      </c>
      <c r="F209" s="124">
        <f t="shared" si="24"/>
        <v>30</v>
      </c>
      <c r="G209" s="124" t="str">
        <f t="shared" si="22"/>
        <v>MGMT-GB.2159.30</v>
      </c>
      <c r="H209" s="124" t="s">
        <v>1555</v>
      </c>
      <c r="I209" s="124"/>
      <c r="J209">
        <v>26</v>
      </c>
      <c r="K209">
        <v>39</v>
      </c>
      <c r="L209" t="s">
        <v>1003</v>
      </c>
      <c r="O209">
        <f t="shared" si="23"/>
        <v>1</v>
      </c>
    </row>
    <row r="210" spans="1:15" x14ac:dyDescent="0.25">
      <c r="A210" t="s">
        <v>99</v>
      </c>
      <c r="B210" s="124" t="s">
        <v>1140</v>
      </c>
      <c r="C210" s="124" t="str">
        <f t="shared" si="19"/>
        <v xml:space="preserve">0P    </v>
      </c>
      <c r="D210" s="124" t="e">
        <f t="shared" si="20"/>
        <v>#VALUE!</v>
      </c>
      <c r="E210" s="124" t="e">
        <f t="shared" si="21"/>
        <v>#VALUE!</v>
      </c>
      <c r="F210" s="124" t="str">
        <f t="shared" si="24"/>
        <v xml:space="preserve">0P    </v>
      </c>
      <c r="G210" s="124" t="str">
        <f t="shared" si="22"/>
        <v xml:space="preserve">MGMT-GB.2159.0P    </v>
      </c>
      <c r="H210" s="124" t="s">
        <v>1425</v>
      </c>
      <c r="I210" s="124"/>
      <c r="J210">
        <v>31</v>
      </c>
      <c r="K210">
        <v>38</v>
      </c>
      <c r="L210" t="s">
        <v>1003</v>
      </c>
      <c r="O210">
        <f t="shared" si="23"/>
        <v>1</v>
      </c>
    </row>
    <row r="211" spans="1:15" x14ac:dyDescent="0.25">
      <c r="A211" t="s">
        <v>99</v>
      </c>
      <c r="B211" s="124" t="s">
        <v>1148</v>
      </c>
      <c r="C211" s="124" t="str">
        <f t="shared" si="19"/>
        <v xml:space="preserve">W1    </v>
      </c>
      <c r="D211" s="124" t="e">
        <f t="shared" si="20"/>
        <v>#VALUE!</v>
      </c>
      <c r="E211" s="124" t="e">
        <f t="shared" si="21"/>
        <v>#VALUE!</v>
      </c>
      <c r="F211" s="124" t="str">
        <f t="shared" si="24"/>
        <v xml:space="preserve">W1    </v>
      </c>
      <c r="G211" s="124" t="str">
        <f t="shared" si="22"/>
        <v xml:space="preserve">MGMT-GB.2159.W1    </v>
      </c>
      <c r="H211" s="124" t="s">
        <v>1426</v>
      </c>
      <c r="I211" s="124"/>
      <c r="J211">
        <v>31</v>
      </c>
      <c r="K211">
        <v>39</v>
      </c>
      <c r="L211" t="s">
        <v>1003</v>
      </c>
      <c r="O211">
        <f t="shared" si="23"/>
        <v>1</v>
      </c>
    </row>
    <row r="212" spans="1:15" x14ac:dyDescent="0.25">
      <c r="A212" t="s">
        <v>99</v>
      </c>
      <c r="B212" s="124" t="s">
        <v>1149</v>
      </c>
      <c r="C212" s="124" t="str">
        <f t="shared" si="19"/>
        <v xml:space="preserve">W2    </v>
      </c>
      <c r="D212" s="124" t="e">
        <f t="shared" si="20"/>
        <v>#VALUE!</v>
      </c>
      <c r="E212" s="124" t="e">
        <f t="shared" si="21"/>
        <v>#VALUE!</v>
      </c>
      <c r="F212" s="124" t="str">
        <f t="shared" si="24"/>
        <v xml:space="preserve">W2    </v>
      </c>
      <c r="G212" s="124" t="str">
        <f t="shared" si="22"/>
        <v xml:space="preserve">MGMT-GB.2159.W2    </v>
      </c>
      <c r="H212" s="124" t="s">
        <v>1427</v>
      </c>
      <c r="I212" s="124"/>
      <c r="J212">
        <v>21</v>
      </c>
      <c r="K212">
        <v>39</v>
      </c>
      <c r="L212" t="s">
        <v>1003</v>
      </c>
      <c r="O212">
        <f t="shared" si="23"/>
        <v>1</v>
      </c>
    </row>
    <row r="213" spans="1:15" x14ac:dyDescent="0.25">
      <c r="A213" t="s">
        <v>99</v>
      </c>
      <c r="B213" s="124" t="s">
        <v>1150</v>
      </c>
      <c r="C213" s="124" t="str">
        <f t="shared" si="19"/>
        <v xml:space="preserve">W3    </v>
      </c>
      <c r="D213" s="124" t="e">
        <f t="shared" si="20"/>
        <v>#VALUE!</v>
      </c>
      <c r="E213" s="124" t="e">
        <f t="shared" si="21"/>
        <v>#VALUE!</v>
      </c>
      <c r="F213" s="124" t="str">
        <f t="shared" si="24"/>
        <v xml:space="preserve">W3    </v>
      </c>
      <c r="G213" s="124" t="str">
        <f t="shared" si="22"/>
        <v xml:space="preserve">MGMT-GB.2159.W3    </v>
      </c>
      <c r="H213" s="124" t="s">
        <v>1428</v>
      </c>
      <c r="I213" s="124"/>
      <c r="J213">
        <v>22</v>
      </c>
      <c r="K213">
        <v>39</v>
      </c>
      <c r="L213" t="s">
        <v>1003</v>
      </c>
      <c r="O213">
        <f t="shared" si="23"/>
        <v>1</v>
      </c>
    </row>
    <row r="214" spans="1:15" x14ac:dyDescent="0.25">
      <c r="A214" t="s">
        <v>99</v>
      </c>
      <c r="B214" s="124" t="s">
        <v>1151</v>
      </c>
      <c r="C214" s="124" t="str">
        <f t="shared" si="19"/>
        <v xml:space="preserve">W4    </v>
      </c>
      <c r="D214" s="124" t="e">
        <f t="shared" si="20"/>
        <v>#VALUE!</v>
      </c>
      <c r="E214" s="124" t="e">
        <f t="shared" si="21"/>
        <v>#VALUE!</v>
      </c>
      <c r="F214" s="124" t="str">
        <f t="shared" si="24"/>
        <v xml:space="preserve">W4    </v>
      </c>
      <c r="G214" s="124" t="str">
        <f t="shared" si="22"/>
        <v xml:space="preserve">MGMT-GB.2159.W4    </v>
      </c>
      <c r="H214" s="124" t="s">
        <v>1429</v>
      </c>
      <c r="I214" s="124"/>
      <c r="J214">
        <v>43</v>
      </c>
      <c r="K214">
        <v>39</v>
      </c>
      <c r="L214" t="s">
        <v>1003</v>
      </c>
      <c r="O214">
        <f t="shared" si="23"/>
        <v>1</v>
      </c>
    </row>
    <row r="215" spans="1:15" x14ac:dyDescent="0.25">
      <c r="A215" t="s">
        <v>99</v>
      </c>
      <c r="B215" s="124" t="s">
        <v>1152</v>
      </c>
      <c r="C215" s="124" t="str">
        <f t="shared" si="19"/>
        <v xml:space="preserve">W5    </v>
      </c>
      <c r="D215" s="124" t="e">
        <f t="shared" si="20"/>
        <v>#VALUE!</v>
      </c>
      <c r="E215" s="124" t="e">
        <f t="shared" si="21"/>
        <v>#VALUE!</v>
      </c>
      <c r="F215" s="124" t="str">
        <f t="shared" si="24"/>
        <v xml:space="preserve">W5    </v>
      </c>
      <c r="G215" s="124" t="str">
        <f t="shared" si="22"/>
        <v xml:space="preserve">MGMT-GB.2159.W5    </v>
      </c>
      <c r="H215" s="124" t="s">
        <v>1430</v>
      </c>
      <c r="I215" s="124"/>
      <c r="J215">
        <v>45</v>
      </c>
      <c r="K215">
        <v>39</v>
      </c>
      <c r="L215" t="s">
        <v>1003</v>
      </c>
      <c r="O215">
        <f t="shared" si="23"/>
        <v>1</v>
      </c>
    </row>
    <row r="216" spans="1:15" x14ac:dyDescent="0.25">
      <c r="A216" t="s">
        <v>100</v>
      </c>
      <c r="B216" s="124">
        <v>70</v>
      </c>
      <c r="C216" s="124">
        <f t="shared" si="19"/>
        <v>30</v>
      </c>
      <c r="D216" s="124">
        <f t="shared" si="20"/>
        <v>20</v>
      </c>
      <c r="E216" s="124">
        <f t="shared" si="21"/>
        <v>0</v>
      </c>
      <c r="F216" s="124">
        <f t="shared" si="24"/>
        <v>30</v>
      </c>
      <c r="G216" s="124" t="str">
        <f t="shared" si="22"/>
        <v>MGMT-GB.2160.30</v>
      </c>
      <c r="H216" s="124" t="s">
        <v>1556</v>
      </c>
      <c r="I216" s="124"/>
      <c r="J216">
        <v>46</v>
      </c>
      <c r="K216">
        <v>39</v>
      </c>
      <c r="L216" t="s">
        <v>1245</v>
      </c>
      <c r="O216">
        <f t="shared" si="23"/>
        <v>0</v>
      </c>
    </row>
    <row r="217" spans="1:15" x14ac:dyDescent="0.25">
      <c r="A217" t="s">
        <v>100</v>
      </c>
      <c r="B217" s="124" t="s">
        <v>1148</v>
      </c>
      <c r="C217" s="124" t="str">
        <f t="shared" si="19"/>
        <v xml:space="preserve">W1    </v>
      </c>
      <c r="D217" s="124" t="e">
        <f t="shared" si="20"/>
        <v>#VALUE!</v>
      </c>
      <c r="E217" s="124" t="e">
        <f t="shared" si="21"/>
        <v>#VALUE!</v>
      </c>
      <c r="F217" s="124" t="str">
        <f t="shared" si="24"/>
        <v xml:space="preserve">W1    </v>
      </c>
      <c r="G217" s="124" t="str">
        <f t="shared" si="22"/>
        <v xml:space="preserve">MGMT-GB.2160.W1    </v>
      </c>
      <c r="H217" s="124" t="s">
        <v>1431</v>
      </c>
      <c r="I217" s="124"/>
      <c r="J217">
        <v>29</v>
      </c>
      <c r="K217">
        <v>39</v>
      </c>
      <c r="L217" t="s">
        <v>1245</v>
      </c>
      <c r="O217">
        <f t="shared" si="23"/>
        <v>1</v>
      </c>
    </row>
    <row r="218" spans="1:15" x14ac:dyDescent="0.25">
      <c r="A218" t="s">
        <v>101</v>
      </c>
      <c r="B218" s="124">
        <v>70</v>
      </c>
      <c r="C218" s="124">
        <f t="shared" si="19"/>
        <v>30</v>
      </c>
      <c r="D218" s="124">
        <f t="shared" si="20"/>
        <v>20</v>
      </c>
      <c r="E218" s="124">
        <f t="shared" si="21"/>
        <v>0</v>
      </c>
      <c r="F218" s="124">
        <f t="shared" si="24"/>
        <v>30</v>
      </c>
      <c r="G218" s="124" t="str">
        <f t="shared" si="22"/>
        <v>MGMT-GB.2300.30</v>
      </c>
      <c r="H218" s="124" t="s">
        <v>1557</v>
      </c>
      <c r="I218" s="124"/>
      <c r="J218">
        <v>37</v>
      </c>
      <c r="K218">
        <v>39</v>
      </c>
      <c r="L218" t="s">
        <v>1246</v>
      </c>
      <c r="O218">
        <f t="shared" si="23"/>
        <v>0</v>
      </c>
    </row>
    <row r="219" spans="1:15" x14ac:dyDescent="0.25">
      <c r="A219" t="s">
        <v>102</v>
      </c>
      <c r="B219" s="124">
        <v>70</v>
      </c>
      <c r="C219" s="124">
        <f t="shared" si="19"/>
        <v>30</v>
      </c>
      <c r="D219" s="124">
        <f t="shared" si="20"/>
        <v>20</v>
      </c>
      <c r="E219" s="124">
        <f t="shared" si="21"/>
        <v>0</v>
      </c>
      <c r="F219" s="124">
        <f t="shared" si="24"/>
        <v>30</v>
      </c>
      <c r="G219" s="124" t="str">
        <f t="shared" si="22"/>
        <v>MGMT-GB.2312.30</v>
      </c>
      <c r="H219" s="124" t="s">
        <v>1558</v>
      </c>
      <c r="I219" s="124"/>
      <c r="J219">
        <v>16</v>
      </c>
      <c r="K219">
        <v>36</v>
      </c>
      <c r="L219" t="s">
        <v>853</v>
      </c>
      <c r="O219">
        <f t="shared" si="23"/>
        <v>0</v>
      </c>
    </row>
    <row r="220" spans="1:15" x14ac:dyDescent="0.25">
      <c r="A220" t="s">
        <v>103</v>
      </c>
      <c r="B220" s="124">
        <v>0</v>
      </c>
      <c r="C220" s="124">
        <f t="shared" si="19"/>
        <v>0</v>
      </c>
      <c r="D220" s="124">
        <f t="shared" si="20"/>
        <v>-50</v>
      </c>
      <c r="E220" s="124">
        <f t="shared" si="21"/>
        <v>-70</v>
      </c>
      <c r="F220" s="124">
        <f t="shared" si="24"/>
        <v>0</v>
      </c>
      <c r="G220" s="124" t="str">
        <f t="shared" si="22"/>
        <v>MGMT-GB.2327.0</v>
      </c>
      <c r="H220" s="124" t="s">
        <v>1432</v>
      </c>
      <c r="I220" s="124"/>
      <c r="J220">
        <v>41</v>
      </c>
      <c r="K220">
        <v>59</v>
      </c>
      <c r="L220" t="s">
        <v>770</v>
      </c>
      <c r="O220">
        <f t="shared" si="23"/>
        <v>0</v>
      </c>
    </row>
    <row r="221" spans="1:15" x14ac:dyDescent="0.25">
      <c r="A221" t="s">
        <v>103</v>
      </c>
      <c r="B221" s="124">
        <v>51</v>
      </c>
      <c r="C221" s="124">
        <f t="shared" si="19"/>
        <v>20</v>
      </c>
      <c r="D221" s="124">
        <f t="shared" si="20"/>
        <v>1</v>
      </c>
      <c r="E221" s="124">
        <f t="shared" si="21"/>
        <v>-19</v>
      </c>
      <c r="F221" s="124">
        <f t="shared" si="24"/>
        <v>21</v>
      </c>
      <c r="G221" s="124" t="str">
        <f t="shared" si="22"/>
        <v>MGMT-GB.2327.21</v>
      </c>
      <c r="H221" s="124" t="s">
        <v>1433</v>
      </c>
      <c r="I221" s="124"/>
      <c r="J221">
        <v>49</v>
      </c>
      <c r="K221">
        <v>58</v>
      </c>
      <c r="L221" t="s">
        <v>770</v>
      </c>
      <c r="O221">
        <f t="shared" si="23"/>
        <v>1</v>
      </c>
    </row>
    <row r="222" spans="1:15" x14ac:dyDescent="0.25">
      <c r="A222" t="s">
        <v>103</v>
      </c>
      <c r="B222" s="124">
        <v>52</v>
      </c>
      <c r="C222" s="124">
        <f t="shared" si="19"/>
        <v>20</v>
      </c>
      <c r="D222" s="124">
        <f t="shared" si="20"/>
        <v>2</v>
      </c>
      <c r="E222" s="124">
        <f t="shared" si="21"/>
        <v>-18</v>
      </c>
      <c r="F222" s="124">
        <f t="shared" si="24"/>
        <v>22</v>
      </c>
      <c r="G222" s="124" t="str">
        <f t="shared" si="22"/>
        <v>MGMT-GB.2327.22</v>
      </c>
      <c r="H222" s="124" t="s">
        <v>1434</v>
      </c>
      <c r="I222" s="124"/>
      <c r="J222">
        <v>64</v>
      </c>
      <c r="K222">
        <v>58</v>
      </c>
      <c r="L222" t="s">
        <v>770</v>
      </c>
      <c r="O222">
        <f t="shared" si="23"/>
        <v>1</v>
      </c>
    </row>
    <row r="223" spans="1:15" x14ac:dyDescent="0.25">
      <c r="A223" t="s">
        <v>103</v>
      </c>
      <c r="B223" s="124">
        <v>50</v>
      </c>
      <c r="C223" s="124">
        <f t="shared" si="19"/>
        <v>20</v>
      </c>
      <c r="D223" s="124">
        <f t="shared" si="20"/>
        <v>0</v>
      </c>
      <c r="E223" s="124">
        <f t="shared" si="21"/>
        <v>-20</v>
      </c>
      <c r="F223" s="124">
        <f t="shared" si="24"/>
        <v>20</v>
      </c>
      <c r="G223" s="124" t="str">
        <f t="shared" si="22"/>
        <v>MGMT-GB.2327.20</v>
      </c>
      <c r="H223" s="124" t="s">
        <v>1435</v>
      </c>
      <c r="I223" s="124"/>
      <c r="J223">
        <v>53</v>
      </c>
      <c r="K223">
        <v>58</v>
      </c>
      <c r="L223" t="s">
        <v>770</v>
      </c>
      <c r="O223">
        <f t="shared" si="23"/>
        <v>1</v>
      </c>
    </row>
    <row r="224" spans="1:15" x14ac:dyDescent="0.25">
      <c r="A224" t="s">
        <v>103</v>
      </c>
      <c r="B224" s="124">
        <v>70</v>
      </c>
      <c r="C224" s="124">
        <f t="shared" si="19"/>
        <v>30</v>
      </c>
      <c r="D224" s="124">
        <f t="shared" si="20"/>
        <v>20</v>
      </c>
      <c r="E224" s="124">
        <f t="shared" si="21"/>
        <v>0</v>
      </c>
      <c r="F224" s="124">
        <f t="shared" si="24"/>
        <v>30</v>
      </c>
      <c r="G224" s="124" t="str">
        <f t="shared" si="22"/>
        <v>MGMT-GB.2327.30</v>
      </c>
      <c r="H224" s="124" t="s">
        <v>1559</v>
      </c>
      <c r="I224" s="124"/>
      <c r="J224">
        <v>64</v>
      </c>
      <c r="K224">
        <v>58</v>
      </c>
      <c r="L224" t="s">
        <v>770</v>
      </c>
      <c r="O224">
        <f t="shared" si="23"/>
        <v>1</v>
      </c>
    </row>
    <row r="225" spans="1:15" x14ac:dyDescent="0.25">
      <c r="A225" t="s">
        <v>104</v>
      </c>
      <c r="B225" s="124">
        <v>70</v>
      </c>
      <c r="C225" s="124">
        <f t="shared" si="19"/>
        <v>30</v>
      </c>
      <c r="D225" s="124">
        <f t="shared" si="20"/>
        <v>20</v>
      </c>
      <c r="E225" s="124">
        <f t="shared" si="21"/>
        <v>0</v>
      </c>
      <c r="F225" s="124">
        <f t="shared" si="24"/>
        <v>30</v>
      </c>
      <c r="G225" s="124" t="str">
        <f t="shared" si="22"/>
        <v>MGMT-GB.2328.30</v>
      </c>
      <c r="H225" s="124" t="s">
        <v>1560</v>
      </c>
      <c r="I225" s="124"/>
      <c r="J225">
        <v>16</v>
      </c>
      <c r="K225">
        <v>39</v>
      </c>
      <c r="L225" t="s">
        <v>1247</v>
      </c>
      <c r="O225">
        <f t="shared" si="23"/>
        <v>0</v>
      </c>
    </row>
    <row r="226" spans="1:15" x14ac:dyDescent="0.25">
      <c r="A226" t="s">
        <v>1248</v>
      </c>
      <c r="B226" s="124">
        <v>50</v>
      </c>
      <c r="C226" s="124">
        <f t="shared" si="19"/>
        <v>20</v>
      </c>
      <c r="D226" s="124">
        <f t="shared" si="20"/>
        <v>0</v>
      </c>
      <c r="E226" s="124">
        <f t="shared" si="21"/>
        <v>-20</v>
      </c>
      <c r="F226" s="124">
        <f t="shared" si="24"/>
        <v>20</v>
      </c>
      <c r="G226" s="124" t="str">
        <f t="shared" si="22"/>
        <v>MGMT-GB.2351.20</v>
      </c>
      <c r="H226" s="124" t="s">
        <v>1436</v>
      </c>
      <c r="I226" s="124"/>
      <c r="J226">
        <v>9</v>
      </c>
      <c r="K226">
        <v>69</v>
      </c>
      <c r="L226" t="s">
        <v>1249</v>
      </c>
      <c r="O226">
        <f t="shared" si="23"/>
        <v>0</v>
      </c>
    </row>
    <row r="227" spans="1:15" x14ac:dyDescent="0.25">
      <c r="A227" t="s">
        <v>105</v>
      </c>
      <c r="B227" s="124">
        <v>50</v>
      </c>
      <c r="C227" s="124">
        <f t="shared" si="19"/>
        <v>20</v>
      </c>
      <c r="D227" s="124">
        <f t="shared" si="20"/>
        <v>0</v>
      </c>
      <c r="E227" s="124">
        <f t="shared" si="21"/>
        <v>-20</v>
      </c>
      <c r="F227" s="124">
        <f t="shared" si="24"/>
        <v>20</v>
      </c>
      <c r="G227" s="124" t="str">
        <f t="shared" si="22"/>
        <v>MGMT-GB.2353.20</v>
      </c>
      <c r="H227" s="124" t="s">
        <v>1437</v>
      </c>
      <c r="I227" s="124"/>
      <c r="J227">
        <v>13</v>
      </c>
      <c r="K227">
        <v>50</v>
      </c>
      <c r="L227" t="s">
        <v>1250</v>
      </c>
      <c r="O227">
        <f t="shared" si="23"/>
        <v>0</v>
      </c>
    </row>
    <row r="228" spans="1:15" x14ac:dyDescent="0.25">
      <c r="A228" t="s">
        <v>105</v>
      </c>
      <c r="B228" s="124">
        <v>70</v>
      </c>
      <c r="C228" s="124">
        <f t="shared" si="19"/>
        <v>30</v>
      </c>
      <c r="D228" s="124">
        <f t="shared" si="20"/>
        <v>20</v>
      </c>
      <c r="E228" s="124">
        <f t="shared" si="21"/>
        <v>0</v>
      </c>
      <c r="F228" s="124">
        <f t="shared" si="24"/>
        <v>30</v>
      </c>
      <c r="G228" s="124" t="str">
        <f t="shared" si="22"/>
        <v>MGMT-GB.2353.30</v>
      </c>
      <c r="H228" s="124" t="s">
        <v>1561</v>
      </c>
      <c r="I228" s="124"/>
      <c r="J228">
        <v>79</v>
      </c>
      <c r="K228">
        <v>53</v>
      </c>
      <c r="L228" t="s">
        <v>1250</v>
      </c>
      <c r="O228">
        <f t="shared" si="23"/>
        <v>1</v>
      </c>
    </row>
    <row r="229" spans="1:15" x14ac:dyDescent="0.25">
      <c r="A229" t="s">
        <v>106</v>
      </c>
      <c r="B229" s="124">
        <v>50</v>
      </c>
      <c r="C229" s="124">
        <f t="shared" si="19"/>
        <v>20</v>
      </c>
      <c r="D229" s="124">
        <f t="shared" si="20"/>
        <v>0</v>
      </c>
      <c r="E229" s="124">
        <f t="shared" si="21"/>
        <v>-20</v>
      </c>
      <c r="F229" s="124">
        <f t="shared" si="24"/>
        <v>20</v>
      </c>
      <c r="G229" s="124" t="str">
        <f t="shared" si="22"/>
        <v>MGMT-GB.2363.20</v>
      </c>
      <c r="H229" s="124" t="s">
        <v>1438</v>
      </c>
      <c r="I229" s="124"/>
      <c r="J229">
        <v>16</v>
      </c>
      <c r="K229">
        <v>60</v>
      </c>
      <c r="L229" t="s">
        <v>1251</v>
      </c>
      <c r="O229">
        <f t="shared" si="23"/>
        <v>0</v>
      </c>
    </row>
    <row r="230" spans="1:15" x14ac:dyDescent="0.25">
      <c r="A230" t="s">
        <v>106</v>
      </c>
      <c r="B230" s="124">
        <v>91</v>
      </c>
      <c r="C230" s="124">
        <f t="shared" si="19"/>
        <v>91</v>
      </c>
      <c r="D230" s="124">
        <f t="shared" si="20"/>
        <v>41</v>
      </c>
      <c r="E230" s="124">
        <f t="shared" si="21"/>
        <v>21</v>
      </c>
      <c r="F230" s="124">
        <f t="shared" si="24"/>
        <v>91</v>
      </c>
      <c r="G230" s="124" t="str">
        <f t="shared" si="22"/>
        <v>MGMT-GB.2363.91</v>
      </c>
      <c r="H230" s="124" t="s">
        <v>1439</v>
      </c>
      <c r="I230" s="124"/>
      <c r="J230">
        <v>19</v>
      </c>
      <c r="K230">
        <v>59</v>
      </c>
      <c r="L230" t="s">
        <v>1251</v>
      </c>
      <c r="O230">
        <f t="shared" si="23"/>
        <v>1</v>
      </c>
    </row>
    <row r="231" spans="1:15" x14ac:dyDescent="0.25">
      <c r="A231" t="s">
        <v>107</v>
      </c>
      <c r="B231" s="124">
        <v>0</v>
      </c>
      <c r="C231" s="124">
        <f t="shared" si="19"/>
        <v>0</v>
      </c>
      <c r="D231" s="124">
        <f t="shared" si="20"/>
        <v>-50</v>
      </c>
      <c r="E231" s="124">
        <f t="shared" si="21"/>
        <v>-70</v>
      </c>
      <c r="F231" s="124">
        <f t="shared" si="24"/>
        <v>0</v>
      </c>
      <c r="G231" s="124" t="str">
        <f t="shared" si="22"/>
        <v>MGMT-GB.2370.0</v>
      </c>
      <c r="H231" s="124" t="s">
        <v>1440</v>
      </c>
      <c r="I231" s="124"/>
      <c r="J231">
        <v>86</v>
      </c>
      <c r="K231">
        <v>58</v>
      </c>
      <c r="L231" t="s">
        <v>1252</v>
      </c>
      <c r="O231">
        <f t="shared" si="23"/>
        <v>0</v>
      </c>
    </row>
    <row r="232" spans="1:15" x14ac:dyDescent="0.25">
      <c r="A232" t="s">
        <v>107</v>
      </c>
      <c r="B232" s="124">
        <v>51</v>
      </c>
      <c r="C232" s="124">
        <f t="shared" si="19"/>
        <v>20</v>
      </c>
      <c r="D232" s="124">
        <f t="shared" si="20"/>
        <v>1</v>
      </c>
      <c r="E232" s="124">
        <f t="shared" si="21"/>
        <v>-19</v>
      </c>
      <c r="F232" s="124">
        <f t="shared" si="24"/>
        <v>21</v>
      </c>
      <c r="G232" s="124" t="str">
        <f t="shared" si="22"/>
        <v>MGMT-GB.2370.21</v>
      </c>
      <c r="H232" s="124" t="s">
        <v>1441</v>
      </c>
      <c r="I232" s="124"/>
      <c r="J232">
        <v>102</v>
      </c>
      <c r="K232">
        <v>59</v>
      </c>
      <c r="L232" t="s">
        <v>1252</v>
      </c>
      <c r="O232">
        <f t="shared" si="23"/>
        <v>1</v>
      </c>
    </row>
    <row r="233" spans="1:15" x14ac:dyDescent="0.25">
      <c r="A233" t="s">
        <v>107</v>
      </c>
      <c r="B233" s="124">
        <v>50</v>
      </c>
      <c r="C233" s="124">
        <f t="shared" si="19"/>
        <v>20</v>
      </c>
      <c r="D233" s="124">
        <f t="shared" si="20"/>
        <v>0</v>
      </c>
      <c r="E233" s="124">
        <f t="shared" si="21"/>
        <v>-20</v>
      </c>
      <c r="F233" s="124">
        <f t="shared" si="24"/>
        <v>20</v>
      </c>
      <c r="G233" s="124" t="str">
        <f t="shared" si="22"/>
        <v>MGMT-GB.2370.20</v>
      </c>
      <c r="H233" s="124" t="s">
        <v>1442</v>
      </c>
      <c r="I233" s="124"/>
      <c r="J233">
        <v>51</v>
      </c>
      <c r="K233">
        <v>58</v>
      </c>
      <c r="L233" t="s">
        <v>1252</v>
      </c>
      <c r="O233">
        <f t="shared" si="23"/>
        <v>1</v>
      </c>
    </row>
    <row r="234" spans="1:15" x14ac:dyDescent="0.25">
      <c r="A234" t="s">
        <v>107</v>
      </c>
      <c r="B234" s="124">
        <v>70</v>
      </c>
      <c r="C234" s="124">
        <f t="shared" si="19"/>
        <v>30</v>
      </c>
      <c r="D234" s="124">
        <f t="shared" si="20"/>
        <v>20</v>
      </c>
      <c r="E234" s="124">
        <f t="shared" si="21"/>
        <v>0</v>
      </c>
      <c r="F234" s="124">
        <f t="shared" si="24"/>
        <v>30</v>
      </c>
      <c r="G234" s="124" t="str">
        <f t="shared" si="22"/>
        <v>MGMT-GB.2370.30</v>
      </c>
      <c r="H234" s="124" t="s">
        <v>1562</v>
      </c>
      <c r="I234" s="124"/>
      <c r="J234">
        <v>27</v>
      </c>
      <c r="K234">
        <v>49</v>
      </c>
      <c r="L234" t="s">
        <v>1252</v>
      </c>
      <c r="O234">
        <f t="shared" si="23"/>
        <v>1</v>
      </c>
    </row>
    <row r="235" spans="1:15" x14ac:dyDescent="0.25">
      <c r="A235" t="s">
        <v>108</v>
      </c>
      <c r="B235" s="124">
        <v>70</v>
      </c>
      <c r="C235" s="124">
        <f t="shared" si="19"/>
        <v>30</v>
      </c>
      <c r="D235" s="124">
        <f t="shared" si="20"/>
        <v>20</v>
      </c>
      <c r="E235" s="124">
        <f t="shared" si="21"/>
        <v>0</v>
      </c>
      <c r="F235" s="124">
        <f t="shared" si="24"/>
        <v>30</v>
      </c>
      <c r="G235" s="124" t="str">
        <f t="shared" si="22"/>
        <v>MGMT-GB.3318.30</v>
      </c>
      <c r="H235" s="124" t="s">
        <v>1563</v>
      </c>
      <c r="I235" s="124"/>
      <c r="J235">
        <v>7</v>
      </c>
      <c r="K235">
        <v>25</v>
      </c>
      <c r="L235" t="s">
        <v>1013</v>
      </c>
      <c r="O235">
        <f t="shared" si="23"/>
        <v>0</v>
      </c>
    </row>
    <row r="236" spans="1:15" x14ac:dyDescent="0.25">
      <c r="A236" t="s">
        <v>109</v>
      </c>
      <c r="B236" s="124">
        <v>50</v>
      </c>
      <c r="C236" s="124">
        <f t="shared" si="19"/>
        <v>20</v>
      </c>
      <c r="D236" s="124">
        <f t="shared" si="20"/>
        <v>0</v>
      </c>
      <c r="E236" s="124">
        <f t="shared" si="21"/>
        <v>-20</v>
      </c>
      <c r="F236" s="124">
        <f t="shared" si="24"/>
        <v>20</v>
      </c>
      <c r="G236" s="124" t="str">
        <f t="shared" si="22"/>
        <v>MGMT-GB.3319.20</v>
      </c>
      <c r="H236" s="124" t="s">
        <v>1443</v>
      </c>
      <c r="I236" s="124"/>
      <c r="J236">
        <v>10</v>
      </c>
      <c r="K236">
        <v>48</v>
      </c>
      <c r="L236" t="s">
        <v>757</v>
      </c>
      <c r="O236">
        <f t="shared" si="23"/>
        <v>0</v>
      </c>
    </row>
    <row r="237" spans="1:15" x14ac:dyDescent="0.25">
      <c r="A237" t="s">
        <v>109</v>
      </c>
      <c r="B237" s="124">
        <v>70</v>
      </c>
      <c r="C237" s="124">
        <f t="shared" si="19"/>
        <v>30</v>
      </c>
      <c r="D237" s="124">
        <f t="shared" si="20"/>
        <v>20</v>
      </c>
      <c r="E237" s="124">
        <f t="shared" si="21"/>
        <v>0</v>
      </c>
      <c r="F237" s="124">
        <f t="shared" si="24"/>
        <v>30</v>
      </c>
      <c r="G237" s="124" t="str">
        <f t="shared" si="22"/>
        <v>MGMT-GB.3319.30</v>
      </c>
      <c r="H237" s="124" t="s">
        <v>1564</v>
      </c>
      <c r="I237" s="124"/>
      <c r="J237">
        <v>14</v>
      </c>
      <c r="K237">
        <v>35</v>
      </c>
      <c r="L237" t="s">
        <v>757</v>
      </c>
      <c r="O237">
        <f t="shared" si="23"/>
        <v>1</v>
      </c>
    </row>
    <row r="238" spans="1:15" x14ac:dyDescent="0.25">
      <c r="A238" t="s">
        <v>1253</v>
      </c>
      <c r="B238" s="124">
        <v>0</v>
      </c>
      <c r="C238" s="124">
        <f t="shared" si="19"/>
        <v>0</v>
      </c>
      <c r="D238" s="124">
        <f t="shared" si="20"/>
        <v>-50</v>
      </c>
      <c r="E238" s="124">
        <f t="shared" si="21"/>
        <v>-70</v>
      </c>
      <c r="F238" s="124">
        <f t="shared" si="24"/>
        <v>0</v>
      </c>
      <c r="G238" s="124" t="str">
        <f t="shared" si="22"/>
        <v>MGMT-GB.3321.0</v>
      </c>
      <c r="H238" s="124" t="s">
        <v>1444</v>
      </c>
      <c r="I238" s="124"/>
      <c r="J238">
        <v>33</v>
      </c>
      <c r="K238">
        <v>60</v>
      </c>
      <c r="L238" t="s">
        <v>1254</v>
      </c>
      <c r="O238">
        <f t="shared" si="23"/>
        <v>0</v>
      </c>
    </row>
    <row r="239" spans="1:15" x14ac:dyDescent="0.25">
      <c r="A239" t="s">
        <v>110</v>
      </c>
      <c r="B239" s="124">
        <v>50</v>
      </c>
      <c r="C239" s="124">
        <f t="shared" si="19"/>
        <v>20</v>
      </c>
      <c r="D239" s="124">
        <f t="shared" si="20"/>
        <v>0</v>
      </c>
      <c r="E239" s="124">
        <f t="shared" si="21"/>
        <v>-20</v>
      </c>
      <c r="F239" s="124">
        <f t="shared" si="24"/>
        <v>20</v>
      </c>
      <c r="G239" s="124" t="str">
        <f t="shared" si="22"/>
        <v>MGMT-GB.3323.20</v>
      </c>
      <c r="H239" s="124" t="s">
        <v>1445</v>
      </c>
      <c r="I239" s="124"/>
      <c r="J239">
        <v>12</v>
      </c>
      <c r="K239">
        <v>39</v>
      </c>
      <c r="L239" t="s">
        <v>1255</v>
      </c>
      <c r="O239">
        <f t="shared" si="23"/>
        <v>0</v>
      </c>
    </row>
    <row r="240" spans="1:15" x14ac:dyDescent="0.25">
      <c r="A240" t="s">
        <v>110</v>
      </c>
      <c r="B240" s="124">
        <v>70</v>
      </c>
      <c r="C240" s="124">
        <f t="shared" si="19"/>
        <v>30</v>
      </c>
      <c r="D240" s="124">
        <f t="shared" si="20"/>
        <v>20</v>
      </c>
      <c r="E240" s="124">
        <f t="shared" si="21"/>
        <v>0</v>
      </c>
      <c r="F240" s="124">
        <f t="shared" si="24"/>
        <v>30</v>
      </c>
      <c r="G240" s="124" t="str">
        <f t="shared" si="22"/>
        <v>MGMT-GB.3323.30</v>
      </c>
      <c r="H240" s="124" t="s">
        <v>1565</v>
      </c>
      <c r="I240" s="124"/>
      <c r="J240">
        <v>64</v>
      </c>
      <c r="K240">
        <v>80</v>
      </c>
      <c r="L240" t="s">
        <v>1255</v>
      </c>
      <c r="O240">
        <f t="shared" si="23"/>
        <v>1</v>
      </c>
    </row>
    <row r="241" spans="1:15" x14ac:dyDescent="0.25">
      <c r="A241" t="s">
        <v>111</v>
      </c>
      <c r="B241" s="124">
        <v>50</v>
      </c>
      <c r="C241" s="124">
        <f t="shared" si="19"/>
        <v>20</v>
      </c>
      <c r="D241" s="124">
        <f t="shared" si="20"/>
        <v>0</v>
      </c>
      <c r="E241" s="124">
        <f t="shared" si="21"/>
        <v>-20</v>
      </c>
      <c r="F241" s="124">
        <f t="shared" si="24"/>
        <v>20</v>
      </c>
      <c r="G241" s="124" t="str">
        <f t="shared" si="22"/>
        <v>MGMT-GB.3328.20</v>
      </c>
      <c r="H241" s="124" t="s">
        <v>1446</v>
      </c>
      <c r="I241" s="124"/>
      <c r="J241">
        <v>5</v>
      </c>
      <c r="K241">
        <v>50</v>
      </c>
      <c r="L241" t="s">
        <v>1256</v>
      </c>
      <c r="O241">
        <f t="shared" si="23"/>
        <v>0</v>
      </c>
    </row>
    <row r="242" spans="1:15" x14ac:dyDescent="0.25">
      <c r="A242" t="s">
        <v>111</v>
      </c>
      <c r="B242" s="124">
        <v>70</v>
      </c>
      <c r="C242" s="124">
        <f t="shared" si="19"/>
        <v>30</v>
      </c>
      <c r="D242" s="124">
        <f t="shared" si="20"/>
        <v>20</v>
      </c>
      <c r="E242" s="124">
        <f t="shared" si="21"/>
        <v>0</v>
      </c>
      <c r="F242" s="124">
        <f t="shared" si="24"/>
        <v>30</v>
      </c>
      <c r="G242" s="124" t="str">
        <f t="shared" si="22"/>
        <v>MGMT-GB.3328.30</v>
      </c>
      <c r="H242" s="124" t="s">
        <v>1566</v>
      </c>
      <c r="I242" s="124"/>
      <c r="J242">
        <v>34</v>
      </c>
      <c r="K242">
        <v>50</v>
      </c>
      <c r="L242" t="s">
        <v>1256</v>
      </c>
      <c r="O242">
        <f t="shared" si="23"/>
        <v>1</v>
      </c>
    </row>
    <row r="243" spans="1:15" x14ac:dyDescent="0.25">
      <c r="A243" t="s">
        <v>112</v>
      </c>
      <c r="B243" s="124">
        <v>50</v>
      </c>
      <c r="C243" s="124">
        <f t="shared" si="19"/>
        <v>20</v>
      </c>
      <c r="D243" s="124">
        <f t="shared" si="20"/>
        <v>0</v>
      </c>
      <c r="E243" s="124">
        <f t="shared" si="21"/>
        <v>-20</v>
      </c>
      <c r="F243" s="124">
        <f t="shared" si="24"/>
        <v>20</v>
      </c>
      <c r="G243" s="124" t="str">
        <f t="shared" si="22"/>
        <v>MGMT-GB.3333.20</v>
      </c>
      <c r="H243" s="124" t="s">
        <v>1447</v>
      </c>
      <c r="I243" s="124"/>
      <c r="J243">
        <v>31</v>
      </c>
      <c r="K243">
        <v>30</v>
      </c>
      <c r="L243" t="s">
        <v>773</v>
      </c>
      <c r="O243">
        <f t="shared" si="23"/>
        <v>0</v>
      </c>
    </row>
    <row r="244" spans="1:15" x14ac:dyDescent="0.25">
      <c r="A244" t="s">
        <v>112</v>
      </c>
      <c r="B244" s="124">
        <v>70</v>
      </c>
      <c r="C244" s="124">
        <f t="shared" si="19"/>
        <v>30</v>
      </c>
      <c r="D244" s="124">
        <f t="shared" si="20"/>
        <v>20</v>
      </c>
      <c r="E244" s="124">
        <f t="shared" si="21"/>
        <v>0</v>
      </c>
      <c r="F244" s="124">
        <f t="shared" si="24"/>
        <v>30</v>
      </c>
      <c r="G244" s="124" t="str">
        <f t="shared" si="22"/>
        <v>MGMT-GB.3333.30</v>
      </c>
      <c r="H244" s="124" t="s">
        <v>1567</v>
      </c>
      <c r="I244" s="124"/>
      <c r="J244">
        <v>29</v>
      </c>
      <c r="K244">
        <v>30</v>
      </c>
      <c r="L244" t="s">
        <v>773</v>
      </c>
      <c r="O244">
        <f t="shared" si="23"/>
        <v>1</v>
      </c>
    </row>
    <row r="245" spans="1:15" x14ac:dyDescent="0.25">
      <c r="A245" t="s">
        <v>113</v>
      </c>
      <c r="B245" s="124">
        <v>51</v>
      </c>
      <c r="C245" s="124">
        <f t="shared" si="19"/>
        <v>20</v>
      </c>
      <c r="D245" s="124">
        <f t="shared" si="20"/>
        <v>1</v>
      </c>
      <c r="E245" s="124">
        <f t="shared" si="21"/>
        <v>-19</v>
      </c>
      <c r="F245" s="124">
        <f t="shared" si="24"/>
        <v>21</v>
      </c>
      <c r="G245" s="124" t="str">
        <f t="shared" si="22"/>
        <v>MGMT-GB.3335.21</v>
      </c>
      <c r="H245" s="124" t="s">
        <v>1448</v>
      </c>
      <c r="I245" s="124"/>
      <c r="J245">
        <v>15</v>
      </c>
      <c r="K245">
        <v>39</v>
      </c>
      <c r="L245" t="s">
        <v>767</v>
      </c>
      <c r="O245">
        <f t="shared" si="23"/>
        <v>0</v>
      </c>
    </row>
    <row r="246" spans="1:15" x14ac:dyDescent="0.25">
      <c r="A246" t="s">
        <v>113</v>
      </c>
      <c r="B246" s="124">
        <v>50</v>
      </c>
      <c r="C246" s="124">
        <f t="shared" si="19"/>
        <v>20</v>
      </c>
      <c r="D246" s="124">
        <f t="shared" si="20"/>
        <v>0</v>
      </c>
      <c r="E246" s="124">
        <f t="shared" si="21"/>
        <v>-20</v>
      </c>
      <c r="F246" s="124">
        <f t="shared" si="24"/>
        <v>20</v>
      </c>
      <c r="G246" s="124" t="str">
        <f t="shared" si="22"/>
        <v>MGMT-GB.3335.20</v>
      </c>
      <c r="H246" s="124" t="s">
        <v>1449</v>
      </c>
      <c r="I246" s="124"/>
      <c r="J246">
        <v>124</v>
      </c>
      <c r="K246">
        <v>70</v>
      </c>
      <c r="L246" t="s">
        <v>767</v>
      </c>
      <c r="O246">
        <f t="shared" si="23"/>
        <v>1</v>
      </c>
    </row>
    <row r="247" spans="1:15" x14ac:dyDescent="0.25">
      <c r="A247" t="s">
        <v>113</v>
      </c>
      <c r="B247" s="124">
        <v>70</v>
      </c>
      <c r="C247" s="124">
        <f t="shared" si="19"/>
        <v>30</v>
      </c>
      <c r="D247" s="124">
        <f t="shared" si="20"/>
        <v>20</v>
      </c>
      <c r="E247" s="124">
        <f t="shared" si="21"/>
        <v>0</v>
      </c>
      <c r="F247" s="124">
        <f t="shared" si="24"/>
        <v>30</v>
      </c>
      <c r="G247" s="124" t="str">
        <f t="shared" si="22"/>
        <v>MGMT-GB.3335.30</v>
      </c>
      <c r="H247" s="124" t="s">
        <v>1568</v>
      </c>
      <c r="I247" s="124"/>
      <c r="J247">
        <v>27</v>
      </c>
      <c r="K247">
        <v>39</v>
      </c>
      <c r="L247" t="s">
        <v>767</v>
      </c>
      <c r="O247">
        <f t="shared" si="23"/>
        <v>1</v>
      </c>
    </row>
    <row r="248" spans="1:15" x14ac:dyDescent="0.25">
      <c r="A248" t="s">
        <v>113</v>
      </c>
      <c r="B248" s="124">
        <v>71</v>
      </c>
      <c r="C248" s="124">
        <f t="shared" si="19"/>
        <v>30</v>
      </c>
      <c r="D248" s="124">
        <f t="shared" si="20"/>
        <v>21</v>
      </c>
      <c r="E248" s="124">
        <f t="shared" si="21"/>
        <v>1</v>
      </c>
      <c r="F248" s="124">
        <f t="shared" si="24"/>
        <v>31</v>
      </c>
      <c r="G248" s="124" t="str">
        <f t="shared" si="22"/>
        <v>MGMT-GB.3335.31</v>
      </c>
      <c r="H248" s="124" t="s">
        <v>1569</v>
      </c>
      <c r="I248" s="124"/>
      <c r="J248">
        <v>14</v>
      </c>
      <c r="K248">
        <v>39</v>
      </c>
      <c r="L248" t="s">
        <v>767</v>
      </c>
      <c r="O248">
        <f t="shared" si="23"/>
        <v>1</v>
      </c>
    </row>
    <row r="249" spans="1:15" x14ac:dyDescent="0.25">
      <c r="A249" t="s">
        <v>113</v>
      </c>
      <c r="B249" s="124">
        <v>91</v>
      </c>
      <c r="C249" s="124">
        <f t="shared" si="19"/>
        <v>91</v>
      </c>
      <c r="D249" s="124">
        <f t="shared" si="20"/>
        <v>41</v>
      </c>
      <c r="E249" s="124">
        <f t="shared" si="21"/>
        <v>21</v>
      </c>
      <c r="F249" s="124">
        <f t="shared" si="24"/>
        <v>91</v>
      </c>
      <c r="G249" s="124" t="str">
        <f t="shared" si="22"/>
        <v>MGMT-GB.3335.91</v>
      </c>
      <c r="H249" s="124" t="s">
        <v>1450</v>
      </c>
      <c r="I249" s="124"/>
      <c r="J249">
        <v>22</v>
      </c>
      <c r="K249">
        <v>60</v>
      </c>
      <c r="L249" t="s">
        <v>767</v>
      </c>
      <c r="O249">
        <f t="shared" si="23"/>
        <v>1</v>
      </c>
    </row>
    <row r="250" spans="1:15" x14ac:dyDescent="0.25">
      <c r="A250" t="s">
        <v>114</v>
      </c>
      <c r="B250" s="124">
        <v>70</v>
      </c>
      <c r="C250" s="124">
        <f t="shared" si="19"/>
        <v>30</v>
      </c>
      <c r="D250" s="124">
        <f t="shared" si="20"/>
        <v>20</v>
      </c>
      <c r="E250" s="124">
        <f t="shared" si="21"/>
        <v>0</v>
      </c>
      <c r="F250" s="124">
        <f t="shared" si="24"/>
        <v>30</v>
      </c>
      <c r="G250" s="124" t="str">
        <f t="shared" si="22"/>
        <v>MGMT-GB.3336.30</v>
      </c>
      <c r="H250" s="124" t="s">
        <v>1570</v>
      </c>
      <c r="I250" s="124"/>
      <c r="J250">
        <v>8</v>
      </c>
      <c r="K250">
        <v>35</v>
      </c>
      <c r="L250" t="s">
        <v>844</v>
      </c>
      <c r="O250">
        <f t="shared" si="23"/>
        <v>0</v>
      </c>
    </row>
    <row r="251" spans="1:15" x14ac:dyDescent="0.25">
      <c r="A251" t="s">
        <v>115</v>
      </c>
      <c r="B251" s="124">
        <v>70</v>
      </c>
      <c r="C251" s="124">
        <f t="shared" si="19"/>
        <v>30</v>
      </c>
      <c r="D251" s="124">
        <f t="shared" si="20"/>
        <v>20</v>
      </c>
      <c r="E251" s="124">
        <f t="shared" si="21"/>
        <v>0</v>
      </c>
      <c r="F251" s="124">
        <f t="shared" si="24"/>
        <v>30</v>
      </c>
      <c r="G251" s="124" t="str">
        <f t="shared" si="22"/>
        <v>MGMT-GB.3337.30</v>
      </c>
      <c r="H251" s="124" t="s">
        <v>1571</v>
      </c>
      <c r="I251" s="124"/>
      <c r="J251">
        <v>5</v>
      </c>
      <c r="K251">
        <v>36</v>
      </c>
      <c r="L251" t="s">
        <v>944</v>
      </c>
      <c r="O251">
        <f t="shared" si="23"/>
        <v>0</v>
      </c>
    </row>
    <row r="252" spans="1:15" x14ac:dyDescent="0.25">
      <c r="A252" t="s">
        <v>0</v>
      </c>
      <c r="B252" s="124">
        <v>50</v>
      </c>
      <c r="C252" s="124">
        <f t="shared" si="19"/>
        <v>20</v>
      </c>
      <c r="D252" s="124">
        <f t="shared" si="20"/>
        <v>0</v>
      </c>
      <c r="E252" s="124">
        <f t="shared" si="21"/>
        <v>-20</v>
      </c>
      <c r="F252" s="124">
        <f t="shared" si="24"/>
        <v>20</v>
      </c>
      <c r="G252" s="124" t="str">
        <f t="shared" si="22"/>
        <v>MGMT-GB.3366.20</v>
      </c>
      <c r="H252" s="124" t="s">
        <v>1451</v>
      </c>
      <c r="I252" s="124"/>
      <c r="J252">
        <v>29</v>
      </c>
      <c r="K252">
        <v>59</v>
      </c>
      <c r="L252" t="s">
        <v>1257</v>
      </c>
      <c r="O252">
        <f t="shared" si="23"/>
        <v>0</v>
      </c>
    </row>
    <row r="253" spans="1:15" x14ac:dyDescent="0.25">
      <c r="A253" t="s">
        <v>0</v>
      </c>
      <c r="B253" s="124">
        <v>70</v>
      </c>
      <c r="C253" s="124">
        <f t="shared" si="19"/>
        <v>30</v>
      </c>
      <c r="D253" s="124">
        <f t="shared" si="20"/>
        <v>20</v>
      </c>
      <c r="E253" s="124">
        <f t="shared" si="21"/>
        <v>0</v>
      </c>
      <c r="F253" s="124">
        <f t="shared" si="24"/>
        <v>30</v>
      </c>
      <c r="G253" s="124" t="str">
        <f t="shared" si="22"/>
        <v>MGMT-GB.3366.30</v>
      </c>
      <c r="H253" s="124" t="s">
        <v>1572</v>
      </c>
      <c r="I253" s="124"/>
      <c r="J253">
        <v>41</v>
      </c>
      <c r="K253">
        <v>59</v>
      </c>
      <c r="L253" t="s">
        <v>1257</v>
      </c>
      <c r="O253">
        <f t="shared" si="23"/>
        <v>1</v>
      </c>
    </row>
    <row r="254" spans="1:15" x14ac:dyDescent="0.25">
      <c r="A254" t="s">
        <v>1</v>
      </c>
      <c r="B254" s="124">
        <v>70</v>
      </c>
      <c r="C254" s="124">
        <f t="shared" si="19"/>
        <v>30</v>
      </c>
      <c r="D254" s="124">
        <f t="shared" si="20"/>
        <v>20</v>
      </c>
      <c r="E254" s="124">
        <f t="shared" si="21"/>
        <v>0</v>
      </c>
      <c r="F254" s="124">
        <f t="shared" si="24"/>
        <v>30</v>
      </c>
      <c r="G254" s="124" t="str">
        <f t="shared" si="22"/>
        <v>MKTG-GB.2114.30</v>
      </c>
      <c r="H254" s="124" t="s">
        <v>1573</v>
      </c>
      <c r="I254" s="124"/>
      <c r="J254">
        <v>14</v>
      </c>
      <c r="K254">
        <v>50</v>
      </c>
      <c r="L254" t="s">
        <v>1258</v>
      </c>
      <c r="O254">
        <f t="shared" si="23"/>
        <v>0</v>
      </c>
    </row>
    <row r="255" spans="1:15" x14ac:dyDescent="0.25">
      <c r="A255" t="s">
        <v>2</v>
      </c>
      <c r="B255" s="124">
        <v>50</v>
      </c>
      <c r="C255" s="124">
        <f t="shared" si="19"/>
        <v>20</v>
      </c>
      <c r="D255" s="124">
        <f t="shared" si="20"/>
        <v>0</v>
      </c>
      <c r="E255" s="124">
        <f t="shared" si="21"/>
        <v>-20</v>
      </c>
      <c r="F255" s="124">
        <f t="shared" si="24"/>
        <v>20</v>
      </c>
      <c r="G255" s="124" t="str">
        <f t="shared" si="22"/>
        <v>MKTG-GB.2115.20</v>
      </c>
      <c r="H255" s="124" t="s">
        <v>1452</v>
      </c>
      <c r="I255" s="124"/>
      <c r="J255">
        <v>2</v>
      </c>
      <c r="K255">
        <v>40</v>
      </c>
      <c r="L255" t="s">
        <v>725</v>
      </c>
      <c r="O255">
        <f t="shared" si="23"/>
        <v>0</v>
      </c>
    </row>
    <row r="256" spans="1:15" x14ac:dyDescent="0.25">
      <c r="A256" t="s">
        <v>3</v>
      </c>
      <c r="B256" s="124">
        <v>70</v>
      </c>
      <c r="C256" s="124">
        <f t="shared" si="19"/>
        <v>30</v>
      </c>
      <c r="D256" s="124">
        <f t="shared" si="20"/>
        <v>20</v>
      </c>
      <c r="E256" s="124">
        <f t="shared" si="21"/>
        <v>0</v>
      </c>
      <c r="F256" s="124">
        <f t="shared" si="24"/>
        <v>30</v>
      </c>
      <c r="G256" s="124" t="str">
        <f t="shared" si="22"/>
        <v>MKTG-GB.2116.30</v>
      </c>
      <c r="H256" s="124" t="s">
        <v>1574</v>
      </c>
      <c r="I256" s="124"/>
      <c r="J256">
        <v>25</v>
      </c>
      <c r="K256">
        <v>69</v>
      </c>
      <c r="L256" t="s">
        <v>1259</v>
      </c>
      <c r="O256">
        <f t="shared" si="23"/>
        <v>0</v>
      </c>
    </row>
    <row r="257" spans="1:15" x14ac:dyDescent="0.25">
      <c r="A257" t="s">
        <v>4</v>
      </c>
      <c r="B257" s="124">
        <v>70</v>
      </c>
      <c r="C257" s="124">
        <f t="shared" si="19"/>
        <v>30</v>
      </c>
      <c r="D257" s="124">
        <f t="shared" si="20"/>
        <v>20</v>
      </c>
      <c r="E257" s="124">
        <f t="shared" si="21"/>
        <v>0</v>
      </c>
      <c r="F257" s="124">
        <f t="shared" si="24"/>
        <v>30</v>
      </c>
      <c r="G257" s="124" t="str">
        <f t="shared" si="22"/>
        <v>MKTG-GB.2118.30</v>
      </c>
      <c r="H257" s="124" t="s">
        <v>1575</v>
      </c>
      <c r="I257" s="124"/>
      <c r="J257">
        <v>16</v>
      </c>
      <c r="K257">
        <v>35</v>
      </c>
      <c r="L257" t="s">
        <v>1260</v>
      </c>
      <c r="O257">
        <f t="shared" si="23"/>
        <v>0</v>
      </c>
    </row>
    <row r="258" spans="1:15" x14ac:dyDescent="0.25">
      <c r="A258" t="s">
        <v>5</v>
      </c>
      <c r="B258" s="124">
        <v>50</v>
      </c>
      <c r="C258" s="124">
        <f t="shared" si="19"/>
        <v>20</v>
      </c>
      <c r="D258" s="124">
        <f t="shared" si="20"/>
        <v>0</v>
      </c>
      <c r="E258" s="124">
        <f t="shared" si="21"/>
        <v>-20</v>
      </c>
      <c r="F258" s="124">
        <f t="shared" si="24"/>
        <v>20</v>
      </c>
      <c r="G258" s="124" t="str">
        <f t="shared" si="22"/>
        <v>MKTG-GB.2119.20</v>
      </c>
      <c r="H258" s="124" t="s">
        <v>1453</v>
      </c>
      <c r="I258" s="124"/>
      <c r="J258">
        <v>21</v>
      </c>
      <c r="K258">
        <v>60</v>
      </c>
      <c r="L258" t="s">
        <v>1038</v>
      </c>
      <c r="O258">
        <f t="shared" si="23"/>
        <v>0</v>
      </c>
    </row>
    <row r="259" spans="1:15" x14ac:dyDescent="0.25">
      <c r="A259" t="s">
        <v>5</v>
      </c>
      <c r="B259" s="124">
        <v>70</v>
      </c>
      <c r="C259" s="124">
        <f t="shared" si="19"/>
        <v>30</v>
      </c>
      <c r="D259" s="124">
        <f t="shared" si="20"/>
        <v>20</v>
      </c>
      <c r="E259" s="124">
        <f t="shared" si="21"/>
        <v>0</v>
      </c>
      <c r="F259" s="124">
        <f t="shared" si="24"/>
        <v>30</v>
      </c>
      <c r="G259" s="124" t="str">
        <f t="shared" si="22"/>
        <v>MKTG-GB.2119.30</v>
      </c>
      <c r="H259" s="124" t="s">
        <v>1576</v>
      </c>
      <c r="I259" s="124"/>
      <c r="J259">
        <v>42</v>
      </c>
      <c r="K259">
        <v>68</v>
      </c>
      <c r="L259" t="s">
        <v>1038</v>
      </c>
      <c r="O259">
        <f t="shared" si="23"/>
        <v>1</v>
      </c>
    </row>
    <row r="260" spans="1:15" x14ac:dyDescent="0.25">
      <c r="A260" t="s">
        <v>6</v>
      </c>
      <c r="B260" s="124">
        <v>70</v>
      </c>
      <c r="C260" s="124">
        <f t="shared" si="19"/>
        <v>30</v>
      </c>
      <c r="D260" s="124">
        <f t="shared" si="20"/>
        <v>20</v>
      </c>
      <c r="E260" s="124">
        <f t="shared" si="21"/>
        <v>0</v>
      </c>
      <c r="F260" s="124">
        <f t="shared" si="24"/>
        <v>30</v>
      </c>
      <c r="G260" s="124" t="str">
        <f t="shared" si="22"/>
        <v>MKTG-GB.2120.30</v>
      </c>
      <c r="H260" s="124" t="s">
        <v>1577</v>
      </c>
      <c r="I260" s="124"/>
      <c r="J260">
        <v>32</v>
      </c>
      <c r="K260">
        <v>69</v>
      </c>
      <c r="L260" t="s">
        <v>922</v>
      </c>
      <c r="O260">
        <f t="shared" si="23"/>
        <v>0</v>
      </c>
    </row>
    <row r="261" spans="1:15" x14ac:dyDescent="0.25">
      <c r="A261" t="s">
        <v>7</v>
      </c>
      <c r="B261" s="124">
        <v>70</v>
      </c>
      <c r="C261" s="124">
        <f t="shared" ref="C261:C324" si="25">IF(AND(B261&gt;=50,B261&lt;70),20,IF(AND(B261&gt;=70,B261&lt;90),30,B261))</f>
        <v>30</v>
      </c>
      <c r="D261" s="124">
        <f t="shared" ref="D261:D324" si="26">B261-50</f>
        <v>20</v>
      </c>
      <c r="E261" s="124">
        <f t="shared" ref="E261:E324" si="27">B261-70</f>
        <v>0</v>
      </c>
      <c r="F261" s="124">
        <f t="shared" si="24"/>
        <v>30</v>
      </c>
      <c r="G261" s="124" t="str">
        <f t="shared" ref="G261:G324" si="28">A261&amp;"."&amp;F261</f>
        <v>MKTG-GB.2121.30</v>
      </c>
      <c r="H261" s="124" t="s">
        <v>1578</v>
      </c>
      <c r="I261" s="124"/>
      <c r="J261">
        <v>9</v>
      </c>
      <c r="K261">
        <v>35</v>
      </c>
      <c r="L261" t="s">
        <v>1261</v>
      </c>
      <c r="O261">
        <f t="shared" ref="O261:O292" si="29">IF(A261=A260,1,0)</f>
        <v>0</v>
      </c>
    </row>
    <row r="262" spans="1:15" x14ac:dyDescent="0.25">
      <c r="A262" t="s">
        <v>8</v>
      </c>
      <c r="B262" s="124">
        <v>70</v>
      </c>
      <c r="C262" s="124">
        <f t="shared" si="25"/>
        <v>30</v>
      </c>
      <c r="D262" s="124">
        <f t="shared" si="26"/>
        <v>20</v>
      </c>
      <c r="E262" s="124">
        <f t="shared" si="27"/>
        <v>0</v>
      </c>
      <c r="F262" s="124">
        <f t="shared" si="24"/>
        <v>30</v>
      </c>
      <c r="G262" s="124" t="str">
        <f t="shared" si="28"/>
        <v>MKTG-GB.2126.30</v>
      </c>
      <c r="H262" s="124" t="s">
        <v>1579</v>
      </c>
      <c r="I262" s="124"/>
      <c r="J262">
        <v>40</v>
      </c>
      <c r="K262">
        <v>69</v>
      </c>
      <c r="L262" t="s">
        <v>1262</v>
      </c>
      <c r="O262">
        <f t="shared" si="29"/>
        <v>0</v>
      </c>
    </row>
    <row r="263" spans="1:15" x14ac:dyDescent="0.25">
      <c r="A263" t="s">
        <v>9</v>
      </c>
      <c r="B263" s="124">
        <v>70</v>
      </c>
      <c r="C263" s="124">
        <f t="shared" si="25"/>
        <v>30</v>
      </c>
      <c r="D263" s="124">
        <f t="shared" si="26"/>
        <v>20</v>
      </c>
      <c r="E263" s="124">
        <f t="shared" si="27"/>
        <v>0</v>
      </c>
      <c r="F263" s="124">
        <f t="shared" si="24"/>
        <v>30</v>
      </c>
      <c r="G263" s="124" t="str">
        <f t="shared" si="28"/>
        <v>MKTG-GB.2127.30</v>
      </c>
      <c r="H263" s="124" t="s">
        <v>1580</v>
      </c>
      <c r="I263" s="124"/>
      <c r="J263">
        <v>18</v>
      </c>
      <c r="K263">
        <v>69</v>
      </c>
      <c r="L263" t="s">
        <v>1263</v>
      </c>
      <c r="O263">
        <f t="shared" si="29"/>
        <v>0</v>
      </c>
    </row>
    <row r="264" spans="1:15" x14ac:dyDescent="0.25">
      <c r="A264" t="s">
        <v>10</v>
      </c>
      <c r="B264" s="124">
        <v>0</v>
      </c>
      <c r="C264" s="124">
        <f t="shared" si="25"/>
        <v>0</v>
      </c>
      <c r="D264" s="124">
        <f t="shared" si="26"/>
        <v>-50</v>
      </c>
      <c r="E264" s="124">
        <f t="shared" si="27"/>
        <v>-70</v>
      </c>
      <c r="F264" s="124">
        <f t="shared" si="24"/>
        <v>0</v>
      </c>
      <c r="G264" s="124" t="str">
        <f t="shared" si="28"/>
        <v>MKTG-GB.2128.0</v>
      </c>
      <c r="H264" s="124" t="s">
        <v>1454</v>
      </c>
      <c r="I264" s="124"/>
      <c r="J264">
        <v>22</v>
      </c>
      <c r="K264">
        <v>52</v>
      </c>
      <c r="L264" t="s">
        <v>1264</v>
      </c>
      <c r="O264">
        <f t="shared" si="29"/>
        <v>0</v>
      </c>
    </row>
    <row r="265" spans="1:15" x14ac:dyDescent="0.25">
      <c r="A265" t="s">
        <v>10</v>
      </c>
      <c r="B265" s="124">
        <v>70</v>
      </c>
      <c r="C265" s="124">
        <f t="shared" si="25"/>
        <v>30</v>
      </c>
      <c r="D265" s="124">
        <f t="shared" si="26"/>
        <v>20</v>
      </c>
      <c r="E265" s="124">
        <f t="shared" si="27"/>
        <v>0</v>
      </c>
      <c r="F265" s="124">
        <f t="shared" si="24"/>
        <v>30</v>
      </c>
      <c r="G265" s="124" t="str">
        <f t="shared" si="28"/>
        <v>MKTG-GB.2128.30</v>
      </c>
      <c r="H265" s="124" t="s">
        <v>1581</v>
      </c>
      <c r="I265" s="124"/>
      <c r="J265">
        <v>20</v>
      </c>
      <c r="K265">
        <v>50</v>
      </c>
      <c r="L265" t="s">
        <v>1264</v>
      </c>
      <c r="O265">
        <f t="shared" si="29"/>
        <v>1</v>
      </c>
    </row>
    <row r="266" spans="1:15" x14ac:dyDescent="0.25">
      <c r="A266" t="s">
        <v>10</v>
      </c>
      <c r="B266" s="124" t="s">
        <v>1148</v>
      </c>
      <c r="C266" s="124" t="str">
        <f t="shared" si="25"/>
        <v xml:space="preserve">W1    </v>
      </c>
      <c r="D266" s="124" t="e">
        <f t="shared" si="26"/>
        <v>#VALUE!</v>
      </c>
      <c r="E266" s="124" t="e">
        <f t="shared" si="27"/>
        <v>#VALUE!</v>
      </c>
      <c r="F266" s="124" t="str">
        <f t="shared" si="24"/>
        <v xml:space="preserve">W1    </v>
      </c>
      <c r="G266" s="124" t="str">
        <f t="shared" si="28"/>
        <v xml:space="preserve">MKTG-GB.2128.W1    </v>
      </c>
      <c r="H266" s="124" t="s">
        <v>1455</v>
      </c>
      <c r="I266" s="124"/>
      <c r="J266">
        <v>30</v>
      </c>
      <c r="K266">
        <v>50</v>
      </c>
      <c r="L266" t="s">
        <v>1264</v>
      </c>
      <c r="O266">
        <f t="shared" si="29"/>
        <v>1</v>
      </c>
    </row>
    <row r="267" spans="1:15" x14ac:dyDescent="0.25">
      <c r="A267" t="s">
        <v>11</v>
      </c>
      <c r="B267" s="124">
        <v>0</v>
      </c>
      <c r="C267" s="124">
        <f t="shared" si="25"/>
        <v>0</v>
      </c>
      <c r="D267" s="124">
        <f t="shared" si="26"/>
        <v>-50</v>
      </c>
      <c r="E267" s="124">
        <f t="shared" si="27"/>
        <v>-70</v>
      </c>
      <c r="F267" s="124">
        <f t="shared" ref="F267:F330" si="30">IF(B267=C267,C267,IF(AND(D267&gt;=0,D267&lt;9),C267+D267,C267+E267))</f>
        <v>0</v>
      </c>
      <c r="G267" s="124" t="str">
        <f t="shared" si="28"/>
        <v>MKTG-GB.2129.0</v>
      </c>
      <c r="H267" s="124" t="s">
        <v>1456</v>
      </c>
      <c r="I267" s="124"/>
      <c r="J267">
        <v>15</v>
      </c>
      <c r="K267">
        <v>50</v>
      </c>
      <c r="L267" t="s">
        <v>1265</v>
      </c>
      <c r="O267">
        <f t="shared" si="29"/>
        <v>0</v>
      </c>
    </row>
    <row r="268" spans="1:15" x14ac:dyDescent="0.25">
      <c r="A268" t="s">
        <v>11</v>
      </c>
      <c r="B268" s="124">
        <v>70</v>
      </c>
      <c r="C268" s="124">
        <f t="shared" si="25"/>
        <v>30</v>
      </c>
      <c r="D268" s="124">
        <f t="shared" si="26"/>
        <v>20</v>
      </c>
      <c r="E268" s="124">
        <f t="shared" si="27"/>
        <v>0</v>
      </c>
      <c r="F268" s="124">
        <f t="shared" si="30"/>
        <v>30</v>
      </c>
      <c r="G268" s="124" t="str">
        <f t="shared" si="28"/>
        <v>MKTG-GB.2129.30</v>
      </c>
      <c r="H268" s="124" t="s">
        <v>1582</v>
      </c>
      <c r="I268" s="124"/>
      <c r="J268">
        <v>17</v>
      </c>
      <c r="K268">
        <v>50</v>
      </c>
      <c r="L268" t="s">
        <v>1265</v>
      </c>
      <c r="O268">
        <f t="shared" si="29"/>
        <v>1</v>
      </c>
    </row>
    <row r="269" spans="1:15" x14ac:dyDescent="0.25">
      <c r="A269" t="s">
        <v>1266</v>
      </c>
      <c r="B269" s="124" t="s">
        <v>1148</v>
      </c>
      <c r="C269" s="124" t="str">
        <f t="shared" si="25"/>
        <v xml:space="preserve">W1    </v>
      </c>
      <c r="D269" s="124" t="e">
        <f t="shared" si="26"/>
        <v>#VALUE!</v>
      </c>
      <c r="E269" s="124" t="e">
        <f t="shared" si="27"/>
        <v>#VALUE!</v>
      </c>
      <c r="F269" s="124" t="str">
        <f t="shared" si="30"/>
        <v xml:space="preserve">W1    </v>
      </c>
      <c r="G269" s="124" t="str">
        <f t="shared" si="28"/>
        <v xml:space="preserve">MKTG-GB.2147.W1    </v>
      </c>
      <c r="H269" s="124" t="s">
        <v>1457</v>
      </c>
      <c r="I269" s="124"/>
      <c r="J269">
        <v>40</v>
      </c>
      <c r="K269">
        <v>50</v>
      </c>
      <c r="L269" t="s">
        <v>1267</v>
      </c>
      <c r="O269">
        <f t="shared" si="29"/>
        <v>0</v>
      </c>
    </row>
    <row r="270" spans="1:15" x14ac:dyDescent="0.25">
      <c r="A270" t="s">
        <v>12</v>
      </c>
      <c r="B270" s="124">
        <v>70</v>
      </c>
      <c r="C270" s="124">
        <f t="shared" si="25"/>
        <v>30</v>
      </c>
      <c r="D270" s="124">
        <f t="shared" si="26"/>
        <v>20</v>
      </c>
      <c r="E270" s="124">
        <f t="shared" si="27"/>
        <v>0</v>
      </c>
      <c r="F270" s="124">
        <f t="shared" si="30"/>
        <v>30</v>
      </c>
      <c r="G270" s="124" t="str">
        <f t="shared" si="28"/>
        <v>MKTG-GB.2152.30</v>
      </c>
      <c r="H270" s="124" t="s">
        <v>1583</v>
      </c>
      <c r="I270" s="124"/>
      <c r="J270">
        <v>5</v>
      </c>
      <c r="K270">
        <v>35</v>
      </c>
      <c r="L270" t="s">
        <v>1268</v>
      </c>
      <c r="O270">
        <f t="shared" si="29"/>
        <v>0</v>
      </c>
    </row>
    <row r="271" spans="1:15" x14ac:dyDescent="0.25">
      <c r="A271" t="s">
        <v>13</v>
      </c>
      <c r="B271" s="124">
        <v>70</v>
      </c>
      <c r="C271" s="124">
        <f t="shared" si="25"/>
        <v>30</v>
      </c>
      <c r="D271" s="124">
        <f t="shared" si="26"/>
        <v>20</v>
      </c>
      <c r="E271" s="124">
        <f t="shared" si="27"/>
        <v>0</v>
      </c>
      <c r="F271" s="124">
        <f t="shared" si="30"/>
        <v>30</v>
      </c>
      <c r="G271" s="124" t="str">
        <f t="shared" si="28"/>
        <v>MKTG-GB.2173.30</v>
      </c>
      <c r="H271" s="124" t="s">
        <v>1584</v>
      </c>
      <c r="I271" s="124"/>
      <c r="J271">
        <v>58</v>
      </c>
      <c r="K271">
        <v>50</v>
      </c>
      <c r="L271" t="s">
        <v>1269</v>
      </c>
      <c r="O271">
        <f t="shared" si="29"/>
        <v>0</v>
      </c>
    </row>
    <row r="272" spans="1:15" x14ac:dyDescent="0.25">
      <c r="A272" t="s">
        <v>14</v>
      </c>
      <c r="B272" s="124">
        <v>70</v>
      </c>
      <c r="C272" s="124">
        <f t="shared" si="25"/>
        <v>30</v>
      </c>
      <c r="D272" s="124">
        <f t="shared" si="26"/>
        <v>20</v>
      </c>
      <c r="E272" s="124">
        <f t="shared" si="27"/>
        <v>0</v>
      </c>
      <c r="F272" s="124">
        <f t="shared" si="30"/>
        <v>30</v>
      </c>
      <c r="G272" s="124" t="str">
        <f t="shared" si="28"/>
        <v>MKTG-GB.2180.30</v>
      </c>
      <c r="H272" s="124" t="s">
        <v>1585</v>
      </c>
      <c r="I272" s="124"/>
      <c r="J272">
        <v>10</v>
      </c>
      <c r="K272">
        <v>35</v>
      </c>
      <c r="L272" t="s">
        <v>877</v>
      </c>
      <c r="O272">
        <f t="shared" si="29"/>
        <v>0</v>
      </c>
    </row>
    <row r="273" spans="1:15" x14ac:dyDescent="0.25">
      <c r="A273" t="s">
        <v>1270</v>
      </c>
      <c r="B273" s="124" t="s">
        <v>1148</v>
      </c>
      <c r="C273" s="124" t="str">
        <f t="shared" si="25"/>
        <v xml:space="preserve">W1    </v>
      </c>
      <c r="D273" s="124" t="e">
        <f t="shared" si="26"/>
        <v>#VALUE!</v>
      </c>
      <c r="E273" s="124" t="e">
        <f t="shared" si="27"/>
        <v>#VALUE!</v>
      </c>
      <c r="F273" s="124" t="str">
        <f t="shared" si="30"/>
        <v xml:space="preserve">W1    </v>
      </c>
      <c r="G273" s="124" t="str">
        <f t="shared" si="28"/>
        <v xml:space="preserve">MKTG-GB.2181.W1    </v>
      </c>
      <c r="H273" s="124" t="s">
        <v>1458</v>
      </c>
      <c r="I273" s="124"/>
      <c r="J273">
        <v>46</v>
      </c>
      <c r="K273">
        <v>50</v>
      </c>
      <c r="L273" t="s">
        <v>1271</v>
      </c>
      <c r="O273">
        <f t="shared" si="29"/>
        <v>0</v>
      </c>
    </row>
    <row r="274" spans="1:15" x14ac:dyDescent="0.25">
      <c r="A274" t="s">
        <v>15</v>
      </c>
      <c r="B274" s="124">
        <v>50</v>
      </c>
      <c r="C274" s="124">
        <f t="shared" si="25"/>
        <v>20</v>
      </c>
      <c r="D274" s="124">
        <f t="shared" si="26"/>
        <v>0</v>
      </c>
      <c r="E274" s="124">
        <f t="shared" si="27"/>
        <v>-20</v>
      </c>
      <c r="F274" s="124">
        <f t="shared" si="30"/>
        <v>20</v>
      </c>
      <c r="G274" s="124" t="str">
        <f t="shared" si="28"/>
        <v>MKTG-GB.2335.20</v>
      </c>
      <c r="H274" s="124" t="s">
        <v>1459</v>
      </c>
      <c r="I274" s="124"/>
      <c r="J274">
        <v>11</v>
      </c>
      <c r="K274">
        <v>40</v>
      </c>
      <c r="L274" t="s">
        <v>861</v>
      </c>
      <c r="O274">
        <f t="shared" si="29"/>
        <v>0</v>
      </c>
    </row>
    <row r="275" spans="1:15" x14ac:dyDescent="0.25">
      <c r="A275" t="s">
        <v>15</v>
      </c>
      <c r="B275" s="124">
        <v>70</v>
      </c>
      <c r="C275" s="124">
        <f t="shared" si="25"/>
        <v>30</v>
      </c>
      <c r="D275" s="124">
        <f t="shared" si="26"/>
        <v>20</v>
      </c>
      <c r="E275" s="124">
        <f t="shared" si="27"/>
        <v>0</v>
      </c>
      <c r="F275" s="124">
        <f t="shared" si="30"/>
        <v>30</v>
      </c>
      <c r="G275" s="124" t="str">
        <f t="shared" si="28"/>
        <v>MKTG-GB.2335.30</v>
      </c>
      <c r="H275" s="124" t="s">
        <v>1586</v>
      </c>
      <c r="I275" s="124"/>
      <c r="J275">
        <v>6</v>
      </c>
      <c r="K275">
        <v>35</v>
      </c>
      <c r="L275" t="s">
        <v>861</v>
      </c>
      <c r="O275">
        <f t="shared" si="29"/>
        <v>1</v>
      </c>
    </row>
    <row r="276" spans="1:15" x14ac:dyDescent="0.25">
      <c r="A276" t="s">
        <v>16</v>
      </c>
      <c r="B276" s="124">
        <v>50</v>
      </c>
      <c r="C276" s="124">
        <f t="shared" si="25"/>
        <v>20</v>
      </c>
      <c r="D276" s="124">
        <f t="shared" si="26"/>
        <v>0</v>
      </c>
      <c r="E276" s="124">
        <f t="shared" si="27"/>
        <v>-20</v>
      </c>
      <c r="F276" s="124">
        <f t="shared" si="30"/>
        <v>20</v>
      </c>
      <c r="G276" s="124" t="str">
        <f t="shared" si="28"/>
        <v>MKTG-GB.2350.20</v>
      </c>
      <c r="H276" s="124" t="s">
        <v>1460</v>
      </c>
      <c r="I276" s="124"/>
      <c r="J276">
        <v>50</v>
      </c>
      <c r="K276">
        <v>65</v>
      </c>
      <c r="L276" t="s">
        <v>965</v>
      </c>
      <c r="O276">
        <f t="shared" si="29"/>
        <v>0</v>
      </c>
    </row>
    <row r="277" spans="1:15" x14ac:dyDescent="0.25">
      <c r="A277" t="s">
        <v>1272</v>
      </c>
      <c r="B277" s="124" t="s">
        <v>1148</v>
      </c>
      <c r="C277" s="124" t="str">
        <f t="shared" si="25"/>
        <v xml:space="preserve">W1    </v>
      </c>
      <c r="D277" s="124" t="e">
        <f t="shared" si="26"/>
        <v>#VALUE!</v>
      </c>
      <c r="E277" s="124" t="e">
        <f t="shared" si="27"/>
        <v>#VALUE!</v>
      </c>
      <c r="F277" s="124" t="str">
        <f t="shared" si="30"/>
        <v xml:space="preserve">W1    </v>
      </c>
      <c r="G277" s="124" t="str">
        <f t="shared" si="28"/>
        <v xml:space="preserve">MKTG-GB.2351.W1    </v>
      </c>
      <c r="H277" s="124" t="s">
        <v>1461</v>
      </c>
      <c r="I277" s="124"/>
      <c r="J277">
        <v>48</v>
      </c>
      <c r="K277">
        <v>49</v>
      </c>
      <c r="L277" t="s">
        <v>1273</v>
      </c>
      <c r="O277">
        <f t="shared" si="29"/>
        <v>0</v>
      </c>
    </row>
    <row r="278" spans="1:15" x14ac:dyDescent="0.25">
      <c r="A278" t="s">
        <v>17</v>
      </c>
      <c r="B278" s="124">
        <v>70</v>
      </c>
      <c r="C278" s="124">
        <f t="shared" si="25"/>
        <v>30</v>
      </c>
      <c r="D278" s="124">
        <f t="shared" si="26"/>
        <v>20</v>
      </c>
      <c r="E278" s="124">
        <f t="shared" si="27"/>
        <v>0</v>
      </c>
      <c r="F278" s="124">
        <f t="shared" si="30"/>
        <v>30</v>
      </c>
      <c r="G278" s="124" t="str">
        <f t="shared" si="28"/>
        <v>MKTG-GB.2353.30</v>
      </c>
      <c r="H278" s="124" t="s">
        <v>1587</v>
      </c>
      <c r="I278" s="124"/>
      <c r="J278">
        <v>21</v>
      </c>
      <c r="K278">
        <v>39</v>
      </c>
      <c r="L278" t="s">
        <v>1274</v>
      </c>
      <c r="O278">
        <f t="shared" si="29"/>
        <v>0</v>
      </c>
    </row>
    <row r="279" spans="1:15" x14ac:dyDescent="0.25">
      <c r="A279" t="s">
        <v>18</v>
      </c>
      <c r="B279" s="124">
        <v>50</v>
      </c>
      <c r="C279" s="124">
        <f t="shared" si="25"/>
        <v>20</v>
      </c>
      <c r="D279" s="124">
        <f t="shared" si="26"/>
        <v>0</v>
      </c>
      <c r="E279" s="124">
        <f t="shared" si="27"/>
        <v>-20</v>
      </c>
      <c r="F279" s="124">
        <f t="shared" si="30"/>
        <v>20</v>
      </c>
      <c r="G279" s="124" t="str">
        <f t="shared" si="28"/>
        <v>MKTG-GB.2361.20</v>
      </c>
      <c r="H279" s="124" t="s">
        <v>1462</v>
      </c>
      <c r="I279" s="124"/>
      <c r="J279">
        <v>10</v>
      </c>
      <c r="K279">
        <v>40</v>
      </c>
      <c r="L279" t="s">
        <v>1275</v>
      </c>
      <c r="O279">
        <f t="shared" si="29"/>
        <v>0</v>
      </c>
    </row>
    <row r="280" spans="1:15" x14ac:dyDescent="0.25">
      <c r="A280" t="s">
        <v>18</v>
      </c>
      <c r="B280" s="124">
        <v>70</v>
      </c>
      <c r="C280" s="124">
        <f t="shared" si="25"/>
        <v>30</v>
      </c>
      <c r="D280" s="124">
        <f t="shared" si="26"/>
        <v>20</v>
      </c>
      <c r="E280" s="124">
        <f t="shared" si="27"/>
        <v>0</v>
      </c>
      <c r="F280" s="124">
        <f t="shared" si="30"/>
        <v>30</v>
      </c>
      <c r="G280" s="124" t="str">
        <f t="shared" si="28"/>
        <v>MKTG-GB.2361.30</v>
      </c>
      <c r="H280" s="124" t="s">
        <v>1588</v>
      </c>
      <c r="I280" s="124"/>
      <c r="J280">
        <v>40</v>
      </c>
      <c r="K280">
        <v>64</v>
      </c>
      <c r="L280" t="s">
        <v>1275</v>
      </c>
      <c r="O280">
        <f t="shared" si="29"/>
        <v>1</v>
      </c>
    </row>
    <row r="281" spans="1:15" x14ac:dyDescent="0.25">
      <c r="A281" t="s">
        <v>19</v>
      </c>
      <c r="B281" s="124">
        <v>0</v>
      </c>
      <c r="C281" s="124">
        <f t="shared" si="25"/>
        <v>0</v>
      </c>
      <c r="D281" s="124">
        <f t="shared" si="26"/>
        <v>-50</v>
      </c>
      <c r="E281" s="124">
        <f t="shared" si="27"/>
        <v>-70</v>
      </c>
      <c r="F281" s="124">
        <f t="shared" si="30"/>
        <v>0</v>
      </c>
      <c r="G281" s="124" t="str">
        <f t="shared" si="28"/>
        <v>MKTG-GB.2365.0</v>
      </c>
      <c r="H281" s="124" t="s">
        <v>1463</v>
      </c>
      <c r="I281" s="124"/>
      <c r="J281">
        <v>23</v>
      </c>
      <c r="K281">
        <v>69</v>
      </c>
      <c r="L281" t="s">
        <v>1276</v>
      </c>
      <c r="O281">
        <f t="shared" si="29"/>
        <v>0</v>
      </c>
    </row>
    <row r="282" spans="1:15" x14ac:dyDescent="0.25">
      <c r="A282" t="s">
        <v>19</v>
      </c>
      <c r="B282" s="124">
        <v>50</v>
      </c>
      <c r="C282" s="124">
        <f t="shared" si="25"/>
        <v>20</v>
      </c>
      <c r="D282" s="124">
        <f t="shared" si="26"/>
        <v>0</v>
      </c>
      <c r="E282" s="124">
        <f t="shared" si="27"/>
        <v>-20</v>
      </c>
      <c r="F282" s="124">
        <f t="shared" si="30"/>
        <v>20</v>
      </c>
      <c r="G282" s="124" t="str">
        <f t="shared" si="28"/>
        <v>MKTG-GB.2365.20</v>
      </c>
      <c r="H282" s="124" t="s">
        <v>1464</v>
      </c>
      <c r="I282" s="124"/>
      <c r="J282">
        <v>28</v>
      </c>
      <c r="K282">
        <v>69</v>
      </c>
      <c r="L282" t="s">
        <v>1276</v>
      </c>
      <c r="O282">
        <f t="shared" si="29"/>
        <v>1</v>
      </c>
    </row>
    <row r="283" spans="1:15" x14ac:dyDescent="0.25">
      <c r="A283" t="s">
        <v>19</v>
      </c>
      <c r="B283" s="124">
        <v>70</v>
      </c>
      <c r="C283" s="124">
        <f t="shared" si="25"/>
        <v>30</v>
      </c>
      <c r="D283" s="124">
        <f t="shared" si="26"/>
        <v>20</v>
      </c>
      <c r="E283" s="124">
        <f t="shared" si="27"/>
        <v>0</v>
      </c>
      <c r="F283" s="124">
        <f t="shared" si="30"/>
        <v>30</v>
      </c>
      <c r="G283" s="124" t="str">
        <f t="shared" si="28"/>
        <v>MKTG-GB.2365.30</v>
      </c>
      <c r="H283" s="124" t="s">
        <v>1589</v>
      </c>
      <c r="I283" s="124"/>
      <c r="J283">
        <v>141</v>
      </c>
      <c r="K283">
        <v>120</v>
      </c>
      <c r="L283" t="s">
        <v>1276</v>
      </c>
      <c r="O283">
        <f t="shared" si="29"/>
        <v>1</v>
      </c>
    </row>
    <row r="284" spans="1:15" x14ac:dyDescent="0.25">
      <c r="A284" t="s">
        <v>20</v>
      </c>
      <c r="B284" s="124">
        <v>70</v>
      </c>
      <c r="C284" s="124">
        <f t="shared" si="25"/>
        <v>30</v>
      </c>
      <c r="D284" s="124">
        <f t="shared" si="26"/>
        <v>20</v>
      </c>
      <c r="E284" s="124">
        <f t="shared" si="27"/>
        <v>0</v>
      </c>
      <c r="F284" s="124">
        <f t="shared" si="30"/>
        <v>30</v>
      </c>
      <c r="G284" s="124" t="str">
        <f t="shared" si="28"/>
        <v>MKTG-GB.2370.30</v>
      </c>
      <c r="H284" s="124" t="s">
        <v>1590</v>
      </c>
      <c r="I284" s="124"/>
      <c r="J284">
        <v>14</v>
      </c>
      <c r="K284">
        <v>50</v>
      </c>
      <c r="L284" t="s">
        <v>1277</v>
      </c>
      <c r="O284">
        <f t="shared" si="29"/>
        <v>0</v>
      </c>
    </row>
    <row r="285" spans="1:15" x14ac:dyDescent="0.25">
      <c r="A285" t="s">
        <v>21</v>
      </c>
      <c r="B285" s="124">
        <v>70</v>
      </c>
      <c r="C285" s="124">
        <f t="shared" si="25"/>
        <v>30</v>
      </c>
      <c r="D285" s="124">
        <f t="shared" si="26"/>
        <v>20</v>
      </c>
      <c r="E285" s="124">
        <f t="shared" si="27"/>
        <v>0</v>
      </c>
      <c r="F285" s="124">
        <f t="shared" si="30"/>
        <v>30</v>
      </c>
      <c r="G285" s="124" t="str">
        <f t="shared" si="28"/>
        <v>MKTG-GB.2371.30</v>
      </c>
      <c r="H285" s="124" t="s">
        <v>1591</v>
      </c>
      <c r="I285" s="124"/>
      <c r="J285">
        <v>36</v>
      </c>
      <c r="K285">
        <v>54</v>
      </c>
      <c r="L285" t="s">
        <v>1278</v>
      </c>
      <c r="O285">
        <f t="shared" si="29"/>
        <v>0</v>
      </c>
    </row>
    <row r="286" spans="1:15" x14ac:dyDescent="0.25">
      <c r="A286" t="s">
        <v>22</v>
      </c>
      <c r="B286" s="124">
        <v>70</v>
      </c>
      <c r="C286" s="124">
        <f t="shared" si="25"/>
        <v>30</v>
      </c>
      <c r="D286" s="124">
        <f t="shared" si="26"/>
        <v>20</v>
      </c>
      <c r="E286" s="124">
        <f t="shared" si="27"/>
        <v>0</v>
      </c>
      <c r="F286" s="124">
        <f t="shared" si="30"/>
        <v>30</v>
      </c>
      <c r="G286" s="124" t="str">
        <f t="shared" si="28"/>
        <v>MKTG-GB.2375.30</v>
      </c>
      <c r="H286" s="124" t="s">
        <v>1592</v>
      </c>
      <c r="I286" s="124"/>
      <c r="J286">
        <v>24</v>
      </c>
      <c r="K286">
        <v>39</v>
      </c>
      <c r="L286" t="s">
        <v>1279</v>
      </c>
      <c r="O286">
        <f t="shared" si="29"/>
        <v>0</v>
      </c>
    </row>
    <row r="287" spans="1:15" x14ac:dyDescent="0.25">
      <c r="A287" t="s">
        <v>23</v>
      </c>
      <c r="B287" s="124">
        <v>70</v>
      </c>
      <c r="C287" s="124">
        <f t="shared" si="25"/>
        <v>30</v>
      </c>
      <c r="D287" s="124">
        <f t="shared" si="26"/>
        <v>20</v>
      </c>
      <c r="E287" s="124">
        <f t="shared" si="27"/>
        <v>0</v>
      </c>
      <c r="F287" s="124">
        <f t="shared" si="30"/>
        <v>30</v>
      </c>
      <c r="G287" s="124" t="str">
        <f t="shared" si="28"/>
        <v>MKTG-GB.3101.30</v>
      </c>
      <c r="H287" s="124" t="s">
        <v>1593</v>
      </c>
      <c r="I287" s="124"/>
      <c r="J287">
        <v>15</v>
      </c>
      <c r="K287">
        <v>69</v>
      </c>
      <c r="L287" t="s">
        <v>1280</v>
      </c>
      <c r="O287">
        <f t="shared" si="29"/>
        <v>0</v>
      </c>
    </row>
    <row r="288" spans="1:15" x14ac:dyDescent="0.25">
      <c r="A288" t="s">
        <v>24</v>
      </c>
      <c r="B288" s="124">
        <v>70</v>
      </c>
      <c r="C288" s="124">
        <f t="shared" si="25"/>
        <v>30</v>
      </c>
      <c r="D288" s="124">
        <f t="shared" si="26"/>
        <v>20</v>
      </c>
      <c r="E288" s="124">
        <f t="shared" si="27"/>
        <v>0</v>
      </c>
      <c r="F288" s="124">
        <f t="shared" si="30"/>
        <v>30</v>
      </c>
      <c r="G288" s="124" t="str">
        <f t="shared" si="28"/>
        <v>MKTG-GB.3117.30</v>
      </c>
      <c r="H288" s="124" t="s">
        <v>1594</v>
      </c>
      <c r="I288" s="124"/>
      <c r="J288">
        <v>19</v>
      </c>
      <c r="K288">
        <v>40</v>
      </c>
      <c r="L288" t="s">
        <v>937</v>
      </c>
      <c r="O288">
        <f t="shared" si="29"/>
        <v>0</v>
      </c>
    </row>
    <row r="289" spans="1:15" x14ac:dyDescent="0.25">
      <c r="A289" t="s">
        <v>1281</v>
      </c>
      <c r="B289" s="124" t="s">
        <v>1238</v>
      </c>
      <c r="C289" s="124" t="str">
        <f t="shared" si="25"/>
        <v xml:space="preserve">0A    </v>
      </c>
      <c r="D289" s="124" t="e">
        <f t="shared" si="26"/>
        <v>#VALUE!</v>
      </c>
      <c r="E289" s="124" t="e">
        <f t="shared" si="27"/>
        <v>#VALUE!</v>
      </c>
      <c r="F289" s="124" t="str">
        <f t="shared" si="30"/>
        <v xml:space="preserve">0A    </v>
      </c>
      <c r="G289" s="124" t="str">
        <f t="shared" si="28"/>
        <v xml:space="preserve">DBIN-GB.3110.0A    </v>
      </c>
      <c r="H289" s="124" t="s">
        <v>1465</v>
      </c>
      <c r="I289" s="124"/>
      <c r="J289">
        <v>13</v>
      </c>
      <c r="K289">
        <v>40</v>
      </c>
      <c r="L289" t="s">
        <v>1282</v>
      </c>
      <c r="O289">
        <f t="shared" si="29"/>
        <v>0</v>
      </c>
    </row>
    <row r="290" spans="1:15" x14ac:dyDescent="0.25">
      <c r="A290" t="s">
        <v>1283</v>
      </c>
      <c r="B290" s="124" t="s">
        <v>1238</v>
      </c>
      <c r="C290" s="124" t="str">
        <f t="shared" si="25"/>
        <v xml:space="preserve">0A    </v>
      </c>
      <c r="D290" s="124" t="e">
        <f t="shared" si="26"/>
        <v>#VALUE!</v>
      </c>
      <c r="E290" s="124" t="e">
        <f t="shared" si="27"/>
        <v>#VALUE!</v>
      </c>
      <c r="F290" s="124" t="str">
        <f t="shared" si="30"/>
        <v xml:space="preserve">0A    </v>
      </c>
      <c r="G290" s="124" t="str">
        <f t="shared" si="28"/>
        <v xml:space="preserve">DBIN-GB.3111.0A    </v>
      </c>
      <c r="H290" s="124" t="s">
        <v>1466</v>
      </c>
      <c r="I290" s="124"/>
      <c r="J290">
        <v>22</v>
      </c>
      <c r="K290">
        <v>35</v>
      </c>
      <c r="L290" t="s">
        <v>1284</v>
      </c>
      <c r="O290">
        <f t="shared" si="29"/>
        <v>0</v>
      </c>
    </row>
    <row r="291" spans="1:15" x14ac:dyDescent="0.25">
      <c r="A291" t="s">
        <v>1285</v>
      </c>
      <c r="B291" s="124" t="s">
        <v>1238</v>
      </c>
      <c r="C291" s="124" t="str">
        <f t="shared" si="25"/>
        <v xml:space="preserve">0A    </v>
      </c>
      <c r="D291" s="124" t="e">
        <f t="shared" si="26"/>
        <v>#VALUE!</v>
      </c>
      <c r="E291" s="124" t="e">
        <f t="shared" si="27"/>
        <v>#VALUE!</v>
      </c>
      <c r="F291" s="124" t="str">
        <f t="shared" si="30"/>
        <v xml:space="preserve">0A    </v>
      </c>
      <c r="G291" s="124" t="str">
        <f t="shared" si="28"/>
        <v xml:space="preserve">DBIN-GB.3113.0A    </v>
      </c>
      <c r="H291" s="124" t="s">
        <v>1467</v>
      </c>
      <c r="I291" s="124"/>
      <c r="J291">
        <v>22</v>
      </c>
      <c r="K291">
        <v>40</v>
      </c>
      <c r="L291" t="s">
        <v>1286</v>
      </c>
      <c r="O291">
        <f t="shared" si="29"/>
        <v>0</v>
      </c>
    </row>
    <row r="292" spans="1:15" x14ac:dyDescent="0.25">
      <c r="A292" t="s">
        <v>1287</v>
      </c>
      <c r="B292" s="124" t="s">
        <v>1238</v>
      </c>
      <c r="C292" s="124" t="str">
        <f t="shared" si="25"/>
        <v xml:space="preserve">0A    </v>
      </c>
      <c r="D292" s="124" t="e">
        <f t="shared" si="26"/>
        <v>#VALUE!</v>
      </c>
      <c r="E292" s="124" t="e">
        <f t="shared" si="27"/>
        <v>#VALUE!</v>
      </c>
      <c r="F292" s="124" t="str">
        <f t="shared" si="30"/>
        <v xml:space="preserve">0A    </v>
      </c>
      <c r="G292" s="124" t="str">
        <f t="shared" si="28"/>
        <v xml:space="preserve">DBIN-GB.3303.0A    </v>
      </c>
      <c r="H292" s="124" t="s">
        <v>1468</v>
      </c>
      <c r="I292" s="124"/>
      <c r="J292">
        <v>37</v>
      </c>
      <c r="K292">
        <v>40</v>
      </c>
      <c r="L292" t="s">
        <v>1288</v>
      </c>
      <c r="O292">
        <f t="shared" si="29"/>
        <v>0</v>
      </c>
    </row>
    <row r="293" spans="1:15" x14ac:dyDescent="0.25">
      <c r="A293" t="s">
        <v>1289</v>
      </c>
      <c r="B293" s="124" t="s">
        <v>1238</v>
      </c>
      <c r="C293" s="124" t="str">
        <f t="shared" si="25"/>
        <v xml:space="preserve">0A    </v>
      </c>
      <c r="D293" s="124" t="e">
        <f t="shared" si="26"/>
        <v>#VALUE!</v>
      </c>
      <c r="E293" s="124" t="e">
        <f t="shared" si="27"/>
        <v>#VALUE!</v>
      </c>
      <c r="F293" s="124" t="str">
        <f t="shared" si="30"/>
        <v xml:space="preserve">0A    </v>
      </c>
      <c r="G293" s="124" t="str">
        <f t="shared" si="28"/>
        <v xml:space="preserve">DBIN-GB.3305.0A    </v>
      </c>
      <c r="H293" s="124" t="s">
        <v>1469</v>
      </c>
      <c r="I293" s="124"/>
      <c r="J293">
        <v>75</v>
      </c>
      <c r="K293">
        <v>40</v>
      </c>
      <c r="L293" t="s">
        <v>1290</v>
      </c>
      <c r="O293">
        <f t="shared" ref="O293:O324" si="31">IF(A293=A292,1,0)</f>
        <v>0</v>
      </c>
    </row>
    <row r="294" spans="1:15" x14ac:dyDescent="0.25">
      <c r="A294" t="s">
        <v>1291</v>
      </c>
      <c r="B294" s="124" t="s">
        <v>1238</v>
      </c>
      <c r="C294" s="124" t="str">
        <f t="shared" si="25"/>
        <v xml:space="preserve">0A    </v>
      </c>
      <c r="D294" s="124" t="e">
        <f t="shared" si="26"/>
        <v>#VALUE!</v>
      </c>
      <c r="E294" s="124" t="e">
        <f t="shared" si="27"/>
        <v>#VALUE!</v>
      </c>
      <c r="F294" s="124" t="str">
        <f t="shared" si="30"/>
        <v xml:space="preserve">0A    </v>
      </c>
      <c r="G294" s="124" t="str">
        <f t="shared" si="28"/>
        <v xml:space="preserve">DBIN-GB.3312.0A    </v>
      </c>
      <c r="H294" s="124" t="s">
        <v>1470</v>
      </c>
      <c r="I294" s="124"/>
      <c r="J294">
        <v>7</v>
      </c>
      <c r="K294">
        <v>40</v>
      </c>
      <c r="L294" t="s">
        <v>1292</v>
      </c>
      <c r="O294">
        <f t="shared" si="31"/>
        <v>0</v>
      </c>
    </row>
    <row r="295" spans="1:15" x14ac:dyDescent="0.25">
      <c r="A295" t="s">
        <v>27</v>
      </c>
      <c r="B295" s="124">
        <v>70</v>
      </c>
      <c r="C295" s="124">
        <f t="shared" si="25"/>
        <v>30</v>
      </c>
      <c r="D295" s="124">
        <f t="shared" si="26"/>
        <v>20</v>
      </c>
      <c r="E295" s="124">
        <f t="shared" si="27"/>
        <v>0</v>
      </c>
      <c r="F295" s="124">
        <f t="shared" si="30"/>
        <v>30</v>
      </c>
      <c r="G295" s="124" t="str">
        <f t="shared" si="28"/>
        <v>STAT-GB.2301.30</v>
      </c>
      <c r="H295" s="124" t="s">
        <v>1595</v>
      </c>
      <c r="I295" s="124"/>
      <c r="J295">
        <v>13</v>
      </c>
      <c r="K295">
        <v>29</v>
      </c>
      <c r="L295" t="s">
        <v>645</v>
      </c>
      <c r="O295">
        <f t="shared" si="31"/>
        <v>0</v>
      </c>
    </row>
    <row r="296" spans="1:15" x14ac:dyDescent="0.25">
      <c r="A296" t="s">
        <v>28</v>
      </c>
      <c r="B296" s="124">
        <v>70</v>
      </c>
      <c r="C296" s="124">
        <f t="shared" si="25"/>
        <v>30</v>
      </c>
      <c r="D296" s="124">
        <f t="shared" si="26"/>
        <v>20</v>
      </c>
      <c r="E296" s="124">
        <f t="shared" si="27"/>
        <v>0</v>
      </c>
      <c r="F296" s="124">
        <f t="shared" si="30"/>
        <v>30</v>
      </c>
      <c r="G296" s="124" t="str">
        <f t="shared" si="28"/>
        <v>STAT-GB.2302.30</v>
      </c>
      <c r="H296" s="124" t="s">
        <v>1596</v>
      </c>
      <c r="I296" s="124"/>
      <c r="J296">
        <v>5</v>
      </c>
      <c r="K296">
        <v>29</v>
      </c>
      <c r="L296" t="s">
        <v>819</v>
      </c>
      <c r="O296">
        <f t="shared" si="31"/>
        <v>0</v>
      </c>
    </row>
    <row r="297" spans="1:15" x14ac:dyDescent="0.25">
      <c r="A297" t="s">
        <v>29</v>
      </c>
      <c r="B297" s="124">
        <v>70</v>
      </c>
      <c r="C297" s="124">
        <f t="shared" si="25"/>
        <v>30</v>
      </c>
      <c r="D297" s="124">
        <f t="shared" si="26"/>
        <v>20</v>
      </c>
      <c r="E297" s="124">
        <f t="shared" si="27"/>
        <v>0</v>
      </c>
      <c r="F297" s="124">
        <f t="shared" si="30"/>
        <v>30</v>
      </c>
      <c r="G297" s="124" t="str">
        <f t="shared" si="28"/>
        <v>STAT-GB.2309.30</v>
      </c>
      <c r="H297" s="124" t="s">
        <v>1597</v>
      </c>
      <c r="I297" s="124"/>
      <c r="J297">
        <v>15</v>
      </c>
      <c r="K297">
        <v>59</v>
      </c>
      <c r="L297" t="s">
        <v>678</v>
      </c>
      <c r="O297">
        <f t="shared" si="31"/>
        <v>0</v>
      </c>
    </row>
    <row r="298" spans="1:15" x14ac:dyDescent="0.25">
      <c r="A298" t="s">
        <v>30</v>
      </c>
      <c r="B298" s="124">
        <v>50</v>
      </c>
      <c r="C298" s="124">
        <f t="shared" si="25"/>
        <v>20</v>
      </c>
      <c r="D298" s="124">
        <f t="shared" si="26"/>
        <v>0</v>
      </c>
      <c r="E298" s="124">
        <f t="shared" si="27"/>
        <v>-20</v>
      </c>
      <c r="F298" s="124">
        <f t="shared" si="30"/>
        <v>20</v>
      </c>
      <c r="G298" s="124" t="str">
        <f t="shared" si="28"/>
        <v>STAT-GB.3127.20</v>
      </c>
      <c r="H298" s="124" t="s">
        <v>1471</v>
      </c>
      <c r="I298" s="124"/>
      <c r="J298">
        <v>4</v>
      </c>
      <c r="K298">
        <v>50</v>
      </c>
      <c r="L298" t="s">
        <v>899</v>
      </c>
      <c r="O298">
        <f t="shared" si="31"/>
        <v>0</v>
      </c>
    </row>
    <row r="299" spans="1:15" x14ac:dyDescent="0.25">
      <c r="A299" t="s">
        <v>1293</v>
      </c>
      <c r="B299" s="124">
        <v>50</v>
      </c>
      <c r="C299" s="124">
        <f t="shared" si="25"/>
        <v>20</v>
      </c>
      <c r="D299" s="124">
        <f t="shared" si="26"/>
        <v>0</v>
      </c>
      <c r="E299" s="124">
        <f t="shared" si="27"/>
        <v>-20</v>
      </c>
      <c r="F299" s="124">
        <f t="shared" si="30"/>
        <v>20</v>
      </c>
      <c r="G299" s="124" t="str">
        <f t="shared" si="28"/>
        <v>BSPA-GB.2314.20</v>
      </c>
      <c r="H299" s="124" t="s">
        <v>1472</v>
      </c>
      <c r="I299" s="124"/>
      <c r="J299">
        <v>16</v>
      </c>
      <c r="K299">
        <v>69</v>
      </c>
      <c r="L299" t="s">
        <v>1028</v>
      </c>
      <c r="O299">
        <f t="shared" si="31"/>
        <v>0</v>
      </c>
    </row>
    <row r="300" spans="1:15" x14ac:dyDescent="0.25">
      <c r="A300" t="s">
        <v>1293</v>
      </c>
      <c r="B300" s="124">
        <v>70</v>
      </c>
      <c r="C300" s="124">
        <f t="shared" si="25"/>
        <v>30</v>
      </c>
      <c r="D300" s="124">
        <f t="shared" si="26"/>
        <v>20</v>
      </c>
      <c r="E300" s="124">
        <f t="shared" si="27"/>
        <v>0</v>
      </c>
      <c r="F300" s="124">
        <f t="shared" si="30"/>
        <v>30</v>
      </c>
      <c r="G300" s="124" t="str">
        <f t="shared" si="28"/>
        <v>BSPA-GB.2314.30</v>
      </c>
      <c r="H300" s="124" t="s">
        <v>1598</v>
      </c>
      <c r="I300" s="124"/>
      <c r="J300">
        <v>35</v>
      </c>
      <c r="K300">
        <v>69</v>
      </c>
      <c r="L300" t="s">
        <v>1028</v>
      </c>
      <c r="O300">
        <f t="shared" si="31"/>
        <v>1</v>
      </c>
    </row>
    <row r="301" spans="1:15" x14ac:dyDescent="0.25">
      <c r="A301" t="s">
        <v>85</v>
      </c>
      <c r="B301" s="124">
        <v>70</v>
      </c>
      <c r="C301" s="124">
        <f t="shared" si="25"/>
        <v>30</v>
      </c>
      <c r="D301" s="124">
        <f t="shared" si="26"/>
        <v>20</v>
      </c>
      <c r="E301" s="124">
        <f t="shared" si="27"/>
        <v>0</v>
      </c>
      <c r="F301" s="124">
        <f t="shared" si="30"/>
        <v>30</v>
      </c>
      <c r="G301" s="124" t="str">
        <f t="shared" si="28"/>
        <v>INFO-GB.3350.30</v>
      </c>
      <c r="H301" s="124" t="s">
        <v>1501</v>
      </c>
      <c r="I301" s="124"/>
      <c r="J301">
        <v>1</v>
      </c>
      <c r="K301">
        <v>39</v>
      </c>
      <c r="O301">
        <f t="shared" si="31"/>
        <v>0</v>
      </c>
    </row>
    <row r="302" spans="1:15" x14ac:dyDescent="0.25">
      <c r="A302" t="s">
        <v>86</v>
      </c>
      <c r="B302" s="124">
        <v>70</v>
      </c>
      <c r="C302" s="124">
        <f t="shared" si="25"/>
        <v>30</v>
      </c>
      <c r="D302" s="124">
        <f t="shared" si="26"/>
        <v>20</v>
      </c>
      <c r="E302" s="124">
        <f t="shared" si="27"/>
        <v>0</v>
      </c>
      <c r="F302" s="124">
        <f t="shared" si="30"/>
        <v>30</v>
      </c>
      <c r="G302" s="124" t="str">
        <f t="shared" si="28"/>
        <v>INFO-GB.3355.30</v>
      </c>
      <c r="H302" s="124" t="s">
        <v>1502</v>
      </c>
      <c r="I302" s="124"/>
      <c r="J302">
        <v>1</v>
      </c>
      <c r="K302">
        <v>50</v>
      </c>
      <c r="O302">
        <f t="shared" si="31"/>
        <v>0</v>
      </c>
    </row>
    <row r="303" spans="1:15" x14ac:dyDescent="0.25">
      <c r="A303" t="s">
        <v>87</v>
      </c>
      <c r="B303" s="124">
        <v>70</v>
      </c>
      <c r="C303" s="124">
        <f t="shared" si="25"/>
        <v>30</v>
      </c>
      <c r="D303" s="124">
        <f t="shared" si="26"/>
        <v>20</v>
      </c>
      <c r="E303" s="124">
        <f t="shared" si="27"/>
        <v>0</v>
      </c>
      <c r="F303" s="124">
        <f t="shared" si="30"/>
        <v>30</v>
      </c>
      <c r="G303" s="124" t="str">
        <f t="shared" si="28"/>
        <v>INFO-GB.3383.30</v>
      </c>
      <c r="H303" s="124" t="s">
        <v>1503</v>
      </c>
      <c r="I303" s="124"/>
      <c r="J303">
        <v>1</v>
      </c>
      <c r="K303">
        <v>49</v>
      </c>
      <c r="O303">
        <f t="shared" si="31"/>
        <v>0</v>
      </c>
    </row>
    <row r="304" spans="1:15" x14ac:dyDescent="0.25">
      <c r="A304" t="s">
        <v>44</v>
      </c>
      <c r="B304" s="124">
        <v>70</v>
      </c>
      <c r="C304" s="124">
        <f t="shared" si="25"/>
        <v>30</v>
      </c>
      <c r="D304" s="124">
        <f t="shared" si="26"/>
        <v>20</v>
      </c>
      <c r="E304" s="124">
        <f t="shared" si="27"/>
        <v>0</v>
      </c>
      <c r="F304" s="124">
        <f t="shared" si="30"/>
        <v>30</v>
      </c>
      <c r="G304" s="124" t="str">
        <f t="shared" si="28"/>
        <v>ECON-GB.2105.30</v>
      </c>
      <c r="H304" s="124" t="s">
        <v>1504</v>
      </c>
      <c r="I304" s="124"/>
      <c r="J304">
        <v>3</v>
      </c>
      <c r="K304">
        <v>64</v>
      </c>
      <c r="O304">
        <f t="shared" si="31"/>
        <v>0</v>
      </c>
    </row>
    <row r="305" spans="1:15" x14ac:dyDescent="0.25">
      <c r="A305" t="s">
        <v>45</v>
      </c>
      <c r="B305" s="124">
        <v>70</v>
      </c>
      <c r="C305" s="124">
        <f t="shared" si="25"/>
        <v>30</v>
      </c>
      <c r="D305" s="124">
        <f t="shared" si="26"/>
        <v>20</v>
      </c>
      <c r="E305" s="124">
        <f t="shared" si="27"/>
        <v>0</v>
      </c>
      <c r="F305" s="124">
        <f t="shared" si="30"/>
        <v>30</v>
      </c>
      <c r="G305" s="124" t="str">
        <f t="shared" si="28"/>
        <v>ECON-GB.2112.30</v>
      </c>
      <c r="H305" s="124" t="s">
        <v>1505</v>
      </c>
      <c r="I305" s="124"/>
      <c r="J305">
        <v>1</v>
      </c>
      <c r="K305">
        <v>35</v>
      </c>
      <c r="O305">
        <f t="shared" si="31"/>
        <v>0</v>
      </c>
    </row>
    <row r="306" spans="1:15" x14ac:dyDescent="0.25">
      <c r="A306" t="s">
        <v>46</v>
      </c>
      <c r="B306" s="124">
        <v>70</v>
      </c>
      <c r="C306" s="124">
        <f t="shared" si="25"/>
        <v>30</v>
      </c>
      <c r="D306" s="124">
        <f t="shared" si="26"/>
        <v>20</v>
      </c>
      <c r="E306" s="124">
        <f t="shared" si="27"/>
        <v>0</v>
      </c>
      <c r="F306" s="124">
        <f t="shared" si="30"/>
        <v>30</v>
      </c>
      <c r="G306" s="124" t="str">
        <f t="shared" si="28"/>
        <v>ECON-GB.2119.30</v>
      </c>
      <c r="H306" s="124" t="s">
        <v>1506</v>
      </c>
      <c r="I306" s="124"/>
      <c r="J306">
        <v>4</v>
      </c>
      <c r="K306">
        <v>36</v>
      </c>
      <c r="O306">
        <f t="shared" si="31"/>
        <v>0</v>
      </c>
    </row>
    <row r="307" spans="1:15" x14ac:dyDescent="0.25">
      <c r="A307" t="s">
        <v>48</v>
      </c>
      <c r="B307" s="124">
        <v>50</v>
      </c>
      <c r="C307" s="124">
        <f t="shared" si="25"/>
        <v>20</v>
      </c>
      <c r="D307" s="124">
        <f t="shared" si="26"/>
        <v>0</v>
      </c>
      <c r="E307" s="124">
        <f t="shared" si="27"/>
        <v>-20</v>
      </c>
      <c r="F307" s="124">
        <f t="shared" si="30"/>
        <v>20</v>
      </c>
      <c r="G307" s="124" t="str">
        <f t="shared" si="28"/>
        <v>ECON-GB.2333.20</v>
      </c>
      <c r="H307" s="124" t="s">
        <v>1377</v>
      </c>
      <c r="I307" s="124"/>
      <c r="J307">
        <v>2</v>
      </c>
      <c r="K307">
        <v>69</v>
      </c>
      <c r="O307">
        <f t="shared" si="31"/>
        <v>0</v>
      </c>
    </row>
    <row r="308" spans="1:15" x14ac:dyDescent="0.25">
      <c r="A308" t="s">
        <v>50</v>
      </c>
      <c r="B308" s="124">
        <v>70</v>
      </c>
      <c r="C308" s="124">
        <f t="shared" si="25"/>
        <v>30</v>
      </c>
      <c r="D308" s="124">
        <f t="shared" si="26"/>
        <v>20</v>
      </c>
      <c r="E308" s="124">
        <f t="shared" si="27"/>
        <v>0</v>
      </c>
      <c r="F308" s="124">
        <f t="shared" si="30"/>
        <v>30</v>
      </c>
      <c r="G308" s="124" t="str">
        <f t="shared" si="28"/>
        <v>ECON-GB.2358.30</v>
      </c>
      <c r="H308" s="124" t="s">
        <v>1509</v>
      </c>
      <c r="I308" s="124"/>
      <c r="J308">
        <v>1</v>
      </c>
      <c r="K308">
        <v>39</v>
      </c>
      <c r="O308">
        <f t="shared" si="31"/>
        <v>0</v>
      </c>
    </row>
    <row r="309" spans="1:15" x14ac:dyDescent="0.25">
      <c r="A309" t="s">
        <v>51</v>
      </c>
      <c r="B309" s="124">
        <v>50</v>
      </c>
      <c r="C309" s="124">
        <f t="shared" si="25"/>
        <v>20</v>
      </c>
      <c r="D309" s="124">
        <f t="shared" si="26"/>
        <v>0</v>
      </c>
      <c r="E309" s="124">
        <f t="shared" si="27"/>
        <v>-20</v>
      </c>
      <c r="F309" s="124">
        <f t="shared" si="30"/>
        <v>20</v>
      </c>
      <c r="G309" s="124" t="str">
        <f t="shared" si="28"/>
        <v>ECON-GB.2360.20</v>
      </c>
      <c r="H309" s="124" t="s">
        <v>1380</v>
      </c>
      <c r="I309" s="124"/>
      <c r="J309">
        <v>3</v>
      </c>
      <c r="K309">
        <v>69</v>
      </c>
      <c r="O309">
        <f t="shared" si="31"/>
        <v>0</v>
      </c>
    </row>
    <row r="310" spans="1:15" x14ac:dyDescent="0.25">
      <c r="A310" t="s">
        <v>51</v>
      </c>
      <c r="B310" s="124">
        <v>70</v>
      </c>
      <c r="C310" s="124">
        <f t="shared" si="25"/>
        <v>30</v>
      </c>
      <c r="D310" s="124">
        <f t="shared" si="26"/>
        <v>20</v>
      </c>
      <c r="E310" s="124">
        <f t="shared" si="27"/>
        <v>0</v>
      </c>
      <c r="F310" s="124">
        <f t="shared" si="30"/>
        <v>30</v>
      </c>
      <c r="G310" s="124" t="str">
        <f t="shared" si="28"/>
        <v>ECON-GB.2360.30</v>
      </c>
      <c r="H310" s="124" t="s">
        <v>1510</v>
      </c>
      <c r="I310" s="124"/>
      <c r="J310">
        <v>1</v>
      </c>
      <c r="K310">
        <v>67</v>
      </c>
      <c r="O310">
        <f t="shared" si="31"/>
        <v>1</v>
      </c>
    </row>
    <row r="311" spans="1:15" x14ac:dyDescent="0.25">
      <c r="A311" t="s">
        <v>52</v>
      </c>
      <c r="B311" s="124">
        <v>50</v>
      </c>
      <c r="C311" s="124">
        <f t="shared" si="25"/>
        <v>20</v>
      </c>
      <c r="D311" s="124">
        <f t="shared" si="26"/>
        <v>0</v>
      </c>
      <c r="E311" s="124">
        <f t="shared" si="27"/>
        <v>-20</v>
      </c>
      <c r="F311" s="124">
        <f t="shared" si="30"/>
        <v>20</v>
      </c>
      <c r="G311" s="124" t="str">
        <f t="shared" si="28"/>
        <v>ECON-GB.2392.20</v>
      </c>
      <c r="H311" s="124" t="s">
        <v>1381</v>
      </c>
      <c r="I311" s="124"/>
      <c r="J311">
        <v>2</v>
      </c>
      <c r="K311">
        <v>39</v>
      </c>
      <c r="O311">
        <f t="shared" si="31"/>
        <v>0</v>
      </c>
    </row>
    <row r="312" spans="1:15" x14ac:dyDescent="0.25">
      <c r="A312" t="s">
        <v>52</v>
      </c>
      <c r="B312" s="124">
        <v>70</v>
      </c>
      <c r="C312" s="124">
        <f t="shared" si="25"/>
        <v>30</v>
      </c>
      <c r="D312" s="124">
        <f t="shared" si="26"/>
        <v>20</v>
      </c>
      <c r="E312" s="124">
        <f t="shared" si="27"/>
        <v>0</v>
      </c>
      <c r="F312" s="124">
        <f t="shared" si="30"/>
        <v>30</v>
      </c>
      <c r="G312" s="124" t="str">
        <f t="shared" si="28"/>
        <v>ECON-GB.2392.30</v>
      </c>
      <c r="H312" s="124" t="s">
        <v>1511</v>
      </c>
      <c r="I312" s="124"/>
      <c r="J312">
        <v>3</v>
      </c>
      <c r="K312">
        <v>39</v>
      </c>
      <c r="O312">
        <f t="shared" si="31"/>
        <v>1</v>
      </c>
    </row>
    <row r="313" spans="1:15" x14ac:dyDescent="0.25">
      <c r="A313" t="s">
        <v>54</v>
      </c>
      <c r="B313" s="124">
        <v>50</v>
      </c>
      <c r="C313" s="124">
        <f t="shared" si="25"/>
        <v>20</v>
      </c>
      <c r="D313" s="124">
        <f t="shared" si="26"/>
        <v>0</v>
      </c>
      <c r="E313" s="124">
        <f t="shared" si="27"/>
        <v>-20</v>
      </c>
      <c r="F313" s="124">
        <f t="shared" si="30"/>
        <v>20</v>
      </c>
      <c r="G313" s="124" t="str">
        <f t="shared" si="28"/>
        <v>FINC-GB.2302.20</v>
      </c>
      <c r="H313" s="124" t="s">
        <v>1384</v>
      </c>
      <c r="I313" s="124"/>
      <c r="J313">
        <v>350</v>
      </c>
      <c r="K313">
        <v>416</v>
      </c>
      <c r="O313">
        <f t="shared" si="31"/>
        <v>0</v>
      </c>
    </row>
    <row r="314" spans="1:15" x14ac:dyDescent="0.25">
      <c r="A314" t="s">
        <v>56</v>
      </c>
      <c r="B314" s="124">
        <v>70</v>
      </c>
      <c r="C314" s="124">
        <f t="shared" si="25"/>
        <v>30</v>
      </c>
      <c r="D314" s="124">
        <f t="shared" si="26"/>
        <v>20</v>
      </c>
      <c r="E314" s="124">
        <f t="shared" si="27"/>
        <v>0</v>
      </c>
      <c r="F314" s="124">
        <f t="shared" si="30"/>
        <v>30</v>
      </c>
      <c r="G314" s="124" t="str">
        <f t="shared" si="28"/>
        <v>FINC-GB.2329.30</v>
      </c>
      <c r="H314" s="124" t="s">
        <v>1515</v>
      </c>
      <c r="I314" s="124"/>
      <c r="J314">
        <v>3</v>
      </c>
      <c r="K314">
        <v>38</v>
      </c>
      <c r="O314">
        <f t="shared" si="31"/>
        <v>0</v>
      </c>
    </row>
    <row r="315" spans="1:15" x14ac:dyDescent="0.25">
      <c r="A315" t="s">
        <v>56</v>
      </c>
      <c r="B315" s="124">
        <v>71</v>
      </c>
      <c r="C315" s="124">
        <f t="shared" si="25"/>
        <v>30</v>
      </c>
      <c r="D315" s="124">
        <f t="shared" si="26"/>
        <v>21</v>
      </c>
      <c r="E315" s="124">
        <f t="shared" si="27"/>
        <v>1</v>
      </c>
      <c r="F315" s="124">
        <f t="shared" si="30"/>
        <v>31</v>
      </c>
      <c r="G315" s="124" t="str">
        <f t="shared" si="28"/>
        <v>FINC-GB.2329.31</v>
      </c>
      <c r="H315" s="124" t="s">
        <v>1516</v>
      </c>
      <c r="I315" s="124"/>
      <c r="J315">
        <v>5</v>
      </c>
      <c r="K315">
        <v>38</v>
      </c>
      <c r="O315">
        <f t="shared" si="31"/>
        <v>1</v>
      </c>
    </row>
    <row r="316" spans="1:15" x14ac:dyDescent="0.25">
      <c r="A316" t="s">
        <v>57</v>
      </c>
      <c r="B316" s="124">
        <v>50</v>
      </c>
      <c r="C316" s="124">
        <f t="shared" si="25"/>
        <v>20</v>
      </c>
      <c r="D316" s="124">
        <f t="shared" si="26"/>
        <v>0</v>
      </c>
      <c r="E316" s="124">
        <f t="shared" si="27"/>
        <v>-20</v>
      </c>
      <c r="F316" s="124">
        <f t="shared" si="30"/>
        <v>20</v>
      </c>
      <c r="G316" s="124" t="str">
        <f t="shared" si="28"/>
        <v>FINC-GB.2334.20</v>
      </c>
      <c r="H316" s="124" t="s">
        <v>1388</v>
      </c>
      <c r="I316" s="124"/>
      <c r="J316">
        <v>15</v>
      </c>
      <c r="K316">
        <v>150</v>
      </c>
      <c r="O316">
        <f t="shared" si="31"/>
        <v>0</v>
      </c>
    </row>
    <row r="317" spans="1:15" x14ac:dyDescent="0.25">
      <c r="A317" t="s">
        <v>57</v>
      </c>
      <c r="B317" s="124">
        <v>70</v>
      </c>
      <c r="C317" s="124">
        <f t="shared" si="25"/>
        <v>30</v>
      </c>
      <c r="D317" s="124">
        <f t="shared" si="26"/>
        <v>20</v>
      </c>
      <c r="E317" s="124">
        <f t="shared" si="27"/>
        <v>0</v>
      </c>
      <c r="F317" s="124">
        <f t="shared" si="30"/>
        <v>30</v>
      </c>
      <c r="G317" s="124" t="str">
        <f t="shared" si="28"/>
        <v>FINC-GB.2334.30</v>
      </c>
      <c r="H317" s="124" t="s">
        <v>1517</v>
      </c>
      <c r="I317" s="124"/>
      <c r="J317">
        <v>6</v>
      </c>
      <c r="K317">
        <v>140</v>
      </c>
      <c r="O317">
        <f t="shared" si="31"/>
        <v>1</v>
      </c>
    </row>
    <row r="318" spans="1:15" x14ac:dyDescent="0.25">
      <c r="A318" t="s">
        <v>58</v>
      </c>
      <c r="B318" s="124">
        <v>70</v>
      </c>
      <c r="C318" s="124">
        <f t="shared" si="25"/>
        <v>30</v>
      </c>
      <c r="D318" s="124">
        <f t="shared" si="26"/>
        <v>20</v>
      </c>
      <c r="E318" s="124">
        <f t="shared" si="27"/>
        <v>0</v>
      </c>
      <c r="F318" s="124">
        <f t="shared" si="30"/>
        <v>30</v>
      </c>
      <c r="G318" s="124" t="str">
        <f t="shared" si="28"/>
        <v>FINC-GB.2339.30</v>
      </c>
      <c r="H318" s="124" t="s">
        <v>1518</v>
      </c>
      <c r="I318" s="124"/>
      <c r="J318">
        <v>2</v>
      </c>
      <c r="K318">
        <v>39</v>
      </c>
      <c r="O318">
        <f t="shared" si="31"/>
        <v>0</v>
      </c>
    </row>
    <row r="319" spans="1:15" x14ac:dyDescent="0.25">
      <c r="A319" t="s">
        <v>59</v>
      </c>
      <c r="B319" s="124">
        <v>70</v>
      </c>
      <c r="C319" s="124">
        <f t="shared" si="25"/>
        <v>30</v>
      </c>
      <c r="D319" s="124">
        <f t="shared" si="26"/>
        <v>20</v>
      </c>
      <c r="E319" s="124">
        <f t="shared" si="27"/>
        <v>0</v>
      </c>
      <c r="F319" s="124">
        <f t="shared" si="30"/>
        <v>30</v>
      </c>
      <c r="G319" s="124" t="str">
        <f t="shared" si="28"/>
        <v>FINC-GB.3105.30</v>
      </c>
      <c r="H319" s="124" t="s">
        <v>1519</v>
      </c>
      <c r="I319" s="124"/>
      <c r="J319">
        <v>12</v>
      </c>
      <c r="K319">
        <v>69</v>
      </c>
      <c r="O319">
        <f t="shared" si="31"/>
        <v>0</v>
      </c>
    </row>
    <row r="320" spans="1:15" x14ac:dyDescent="0.25">
      <c r="A320" t="s">
        <v>61</v>
      </c>
      <c r="B320" s="124">
        <v>70</v>
      </c>
      <c r="C320" s="124">
        <f t="shared" si="25"/>
        <v>30</v>
      </c>
      <c r="D320" s="124">
        <f t="shared" si="26"/>
        <v>20</v>
      </c>
      <c r="E320" s="124">
        <f t="shared" si="27"/>
        <v>0</v>
      </c>
      <c r="F320" s="124">
        <f t="shared" si="30"/>
        <v>30</v>
      </c>
      <c r="G320" s="124" t="str">
        <f t="shared" si="28"/>
        <v>FINC-GB.3122.30</v>
      </c>
      <c r="H320" s="124" t="s">
        <v>1521</v>
      </c>
      <c r="I320" s="124"/>
      <c r="J320">
        <v>2</v>
      </c>
      <c r="K320">
        <v>86</v>
      </c>
      <c r="O320">
        <f t="shared" si="31"/>
        <v>0</v>
      </c>
    </row>
    <row r="321" spans="1:15" x14ac:dyDescent="0.25">
      <c r="A321" t="s">
        <v>1204</v>
      </c>
      <c r="B321" s="124">
        <v>70</v>
      </c>
      <c r="C321" s="124">
        <f t="shared" si="25"/>
        <v>30</v>
      </c>
      <c r="D321" s="124">
        <f t="shared" si="26"/>
        <v>20</v>
      </c>
      <c r="E321" s="124">
        <f t="shared" si="27"/>
        <v>0</v>
      </c>
      <c r="F321" s="124">
        <f t="shared" si="30"/>
        <v>30</v>
      </c>
      <c r="G321" s="124" t="str">
        <f t="shared" si="28"/>
        <v>FINC-GB.3145.30</v>
      </c>
      <c r="H321" s="124" t="s">
        <v>1523</v>
      </c>
      <c r="I321" s="124"/>
      <c r="J321">
        <v>4</v>
      </c>
      <c r="K321">
        <v>53</v>
      </c>
      <c r="O321">
        <f t="shared" si="31"/>
        <v>0</v>
      </c>
    </row>
    <row r="322" spans="1:15" x14ac:dyDescent="0.25">
      <c r="A322" t="s">
        <v>63</v>
      </c>
      <c r="B322" s="124">
        <v>70</v>
      </c>
      <c r="C322" s="124">
        <f t="shared" si="25"/>
        <v>30</v>
      </c>
      <c r="D322" s="124">
        <f t="shared" si="26"/>
        <v>20</v>
      </c>
      <c r="E322" s="124">
        <f t="shared" si="27"/>
        <v>0</v>
      </c>
      <c r="F322" s="124">
        <f t="shared" si="30"/>
        <v>30</v>
      </c>
      <c r="G322" s="124" t="str">
        <f t="shared" si="28"/>
        <v>FINC-GB.3148.30</v>
      </c>
      <c r="H322" s="124" t="s">
        <v>1524</v>
      </c>
      <c r="I322" s="124"/>
      <c r="J322">
        <v>3</v>
      </c>
      <c r="K322">
        <v>49</v>
      </c>
      <c r="O322">
        <f t="shared" si="31"/>
        <v>0</v>
      </c>
    </row>
    <row r="323" spans="1:15" x14ac:dyDescent="0.25">
      <c r="A323" t="s">
        <v>64</v>
      </c>
      <c r="B323" s="124">
        <v>70</v>
      </c>
      <c r="C323" s="124">
        <f t="shared" si="25"/>
        <v>30</v>
      </c>
      <c r="D323" s="124">
        <f t="shared" si="26"/>
        <v>20</v>
      </c>
      <c r="E323" s="124">
        <f t="shared" si="27"/>
        <v>0</v>
      </c>
      <c r="F323" s="124">
        <f t="shared" si="30"/>
        <v>30</v>
      </c>
      <c r="G323" s="124" t="str">
        <f t="shared" si="28"/>
        <v>FINC-GB.3165.30</v>
      </c>
      <c r="H323" s="124" t="s">
        <v>1525</v>
      </c>
      <c r="I323" s="124"/>
      <c r="J323">
        <v>2</v>
      </c>
      <c r="K323">
        <v>69</v>
      </c>
      <c r="O323">
        <f t="shared" si="31"/>
        <v>0</v>
      </c>
    </row>
    <row r="324" spans="1:15" x14ac:dyDescent="0.25">
      <c r="A324" t="s">
        <v>65</v>
      </c>
      <c r="B324" s="124">
        <v>70</v>
      </c>
      <c r="C324" s="124">
        <f t="shared" si="25"/>
        <v>30</v>
      </c>
      <c r="D324" s="124">
        <f t="shared" si="26"/>
        <v>20</v>
      </c>
      <c r="E324" s="124">
        <f t="shared" si="27"/>
        <v>0</v>
      </c>
      <c r="F324" s="124">
        <f t="shared" si="30"/>
        <v>30</v>
      </c>
      <c r="G324" s="124" t="str">
        <f t="shared" si="28"/>
        <v>FINC-GB.3173.30</v>
      </c>
      <c r="H324" s="124" t="s">
        <v>1526</v>
      </c>
      <c r="I324" s="124"/>
      <c r="J324">
        <v>2</v>
      </c>
      <c r="K324">
        <v>67</v>
      </c>
      <c r="O324">
        <f t="shared" si="31"/>
        <v>0</v>
      </c>
    </row>
    <row r="325" spans="1:15" x14ac:dyDescent="0.25">
      <c r="A325" t="s">
        <v>66</v>
      </c>
      <c r="B325" s="124">
        <v>71</v>
      </c>
      <c r="C325" s="124">
        <f t="shared" ref="C325:C388" si="32">IF(AND(B325&gt;=50,B325&lt;70),20,IF(AND(B325&gt;=70,B325&lt;90),30,B325))</f>
        <v>30</v>
      </c>
      <c r="D325" s="124">
        <f t="shared" ref="D325:D388" si="33">B325-50</f>
        <v>21</v>
      </c>
      <c r="E325" s="124">
        <f t="shared" ref="E325:E388" si="34">B325-70</f>
        <v>1</v>
      </c>
      <c r="F325" s="124">
        <f t="shared" si="30"/>
        <v>31</v>
      </c>
      <c r="G325" s="124" t="str">
        <f t="shared" ref="G325:G388" si="35">A325&amp;"."&amp;F325</f>
        <v>FINC-GB.3176.31</v>
      </c>
      <c r="H325" s="124" t="s">
        <v>1528</v>
      </c>
      <c r="I325" s="124"/>
      <c r="J325">
        <v>1</v>
      </c>
      <c r="K325">
        <v>39</v>
      </c>
      <c r="O325">
        <f t="shared" ref="O325:O388" si="36">IF(A325=A324,1,0)</f>
        <v>0</v>
      </c>
    </row>
    <row r="326" spans="1:15" x14ac:dyDescent="0.25">
      <c r="A326" t="s">
        <v>68</v>
      </c>
      <c r="B326" s="124">
        <v>70</v>
      </c>
      <c r="C326" s="124">
        <f t="shared" si="32"/>
        <v>30</v>
      </c>
      <c r="D326" s="124">
        <f t="shared" si="33"/>
        <v>20</v>
      </c>
      <c r="E326" s="124">
        <f t="shared" si="34"/>
        <v>0</v>
      </c>
      <c r="F326" s="124">
        <f t="shared" si="30"/>
        <v>30</v>
      </c>
      <c r="G326" s="124" t="str">
        <f t="shared" si="35"/>
        <v>FINC-GB.3196.30</v>
      </c>
      <c r="H326" s="124" t="s">
        <v>1530</v>
      </c>
      <c r="I326" s="124"/>
      <c r="J326">
        <v>2</v>
      </c>
      <c r="K326">
        <v>67</v>
      </c>
      <c r="O326">
        <f t="shared" si="36"/>
        <v>0</v>
      </c>
    </row>
    <row r="327" spans="1:15" x14ac:dyDescent="0.25">
      <c r="A327" t="s">
        <v>69</v>
      </c>
      <c r="B327" s="124">
        <v>50</v>
      </c>
      <c r="C327" s="124">
        <f t="shared" si="32"/>
        <v>20</v>
      </c>
      <c r="D327" s="124">
        <f t="shared" si="33"/>
        <v>0</v>
      </c>
      <c r="E327" s="124">
        <f t="shared" si="34"/>
        <v>-20</v>
      </c>
      <c r="F327" s="124">
        <f t="shared" si="30"/>
        <v>20</v>
      </c>
      <c r="G327" s="124" t="str">
        <f t="shared" si="35"/>
        <v>FINC-GB.3198.20</v>
      </c>
      <c r="H327" s="124" t="s">
        <v>1394</v>
      </c>
      <c r="I327" s="124"/>
      <c r="J327">
        <v>4</v>
      </c>
      <c r="K327">
        <v>67</v>
      </c>
      <c r="O327">
        <f t="shared" si="36"/>
        <v>0</v>
      </c>
    </row>
    <row r="328" spans="1:15" x14ac:dyDescent="0.25">
      <c r="A328" t="s">
        <v>69</v>
      </c>
      <c r="B328" s="124">
        <v>70</v>
      </c>
      <c r="C328" s="124">
        <f t="shared" si="32"/>
        <v>30</v>
      </c>
      <c r="D328" s="124">
        <f t="shared" si="33"/>
        <v>20</v>
      </c>
      <c r="E328" s="124">
        <f t="shared" si="34"/>
        <v>0</v>
      </c>
      <c r="F328" s="124">
        <f t="shared" si="30"/>
        <v>30</v>
      </c>
      <c r="G328" s="124" t="str">
        <f t="shared" si="35"/>
        <v>FINC-GB.3198.30</v>
      </c>
      <c r="H328" s="124" t="s">
        <v>1531</v>
      </c>
      <c r="I328" s="124"/>
      <c r="J328">
        <v>4</v>
      </c>
      <c r="K328">
        <v>66</v>
      </c>
      <c r="O328">
        <f t="shared" si="36"/>
        <v>1</v>
      </c>
    </row>
    <row r="329" spans="1:15" x14ac:dyDescent="0.25">
      <c r="A329" t="s">
        <v>70</v>
      </c>
      <c r="B329" s="124">
        <v>70</v>
      </c>
      <c r="C329" s="124">
        <f t="shared" si="32"/>
        <v>30</v>
      </c>
      <c r="D329" s="124">
        <f t="shared" si="33"/>
        <v>20</v>
      </c>
      <c r="E329" s="124">
        <f t="shared" si="34"/>
        <v>0</v>
      </c>
      <c r="F329" s="124">
        <f t="shared" si="30"/>
        <v>30</v>
      </c>
      <c r="G329" s="124" t="str">
        <f t="shared" si="35"/>
        <v>FINC-GB.3199.30</v>
      </c>
      <c r="H329" s="124" t="s">
        <v>1532</v>
      </c>
      <c r="I329" s="124"/>
      <c r="J329">
        <v>7</v>
      </c>
      <c r="K329">
        <v>37</v>
      </c>
      <c r="O329">
        <f t="shared" si="36"/>
        <v>0</v>
      </c>
    </row>
    <row r="330" spans="1:15" x14ac:dyDescent="0.25">
      <c r="A330" t="s">
        <v>71</v>
      </c>
      <c r="B330" s="124">
        <v>70</v>
      </c>
      <c r="C330" s="124">
        <f t="shared" si="32"/>
        <v>30</v>
      </c>
      <c r="D330" s="124">
        <f t="shared" si="33"/>
        <v>20</v>
      </c>
      <c r="E330" s="124">
        <f t="shared" si="34"/>
        <v>0</v>
      </c>
      <c r="F330" s="124">
        <f t="shared" si="30"/>
        <v>30</v>
      </c>
      <c r="G330" s="124" t="str">
        <f t="shared" si="35"/>
        <v>FINC-GB.3321.30</v>
      </c>
      <c r="H330" s="124" t="s">
        <v>1533</v>
      </c>
      <c r="I330" s="124"/>
      <c r="J330">
        <v>5</v>
      </c>
      <c r="K330">
        <v>41</v>
      </c>
      <c r="O330">
        <f t="shared" si="36"/>
        <v>0</v>
      </c>
    </row>
    <row r="331" spans="1:15" x14ac:dyDescent="0.25">
      <c r="A331" t="s">
        <v>72</v>
      </c>
      <c r="B331" s="124">
        <v>50</v>
      </c>
      <c r="C331" s="124">
        <f t="shared" si="32"/>
        <v>20</v>
      </c>
      <c r="D331" s="124">
        <f t="shared" si="33"/>
        <v>0</v>
      </c>
      <c r="E331" s="124">
        <f t="shared" si="34"/>
        <v>-20</v>
      </c>
      <c r="F331" s="124">
        <f t="shared" ref="F331:F394" si="37">IF(B331=C331,C331,IF(AND(D331&gt;=0,D331&lt;9),C331+D331,C331+E331))</f>
        <v>20</v>
      </c>
      <c r="G331" s="124" t="str">
        <f t="shared" si="35"/>
        <v>FINC-GB.3329.20</v>
      </c>
      <c r="H331" s="124" t="s">
        <v>1395</v>
      </c>
      <c r="I331" s="124"/>
      <c r="J331">
        <v>2</v>
      </c>
      <c r="K331">
        <v>69</v>
      </c>
      <c r="O331">
        <f t="shared" si="36"/>
        <v>0</v>
      </c>
    </row>
    <row r="332" spans="1:15" x14ac:dyDescent="0.25">
      <c r="A332" t="s">
        <v>73</v>
      </c>
      <c r="B332" s="124">
        <v>70</v>
      </c>
      <c r="C332" s="124">
        <f t="shared" si="32"/>
        <v>30</v>
      </c>
      <c r="D332" s="124">
        <f t="shared" si="33"/>
        <v>20</v>
      </c>
      <c r="E332" s="124">
        <f t="shared" si="34"/>
        <v>0</v>
      </c>
      <c r="F332" s="124">
        <f t="shared" si="37"/>
        <v>30</v>
      </c>
      <c r="G332" s="124" t="str">
        <f t="shared" si="35"/>
        <v>FINC-GB.3331.30</v>
      </c>
      <c r="H332" s="124" t="s">
        <v>1535</v>
      </c>
      <c r="I332" s="124"/>
      <c r="J332">
        <v>6</v>
      </c>
      <c r="K332">
        <v>69</v>
      </c>
      <c r="O332">
        <f t="shared" si="36"/>
        <v>0</v>
      </c>
    </row>
    <row r="333" spans="1:15" x14ac:dyDescent="0.25">
      <c r="A333" t="s">
        <v>74</v>
      </c>
      <c r="B333" s="124">
        <v>50</v>
      </c>
      <c r="C333" s="124">
        <f t="shared" si="32"/>
        <v>20</v>
      </c>
      <c r="D333" s="124">
        <f t="shared" si="33"/>
        <v>0</v>
      </c>
      <c r="E333" s="124">
        <f t="shared" si="34"/>
        <v>-20</v>
      </c>
      <c r="F333" s="124">
        <f t="shared" si="37"/>
        <v>20</v>
      </c>
      <c r="G333" s="124" t="str">
        <f t="shared" si="35"/>
        <v>FINC-GB.3333.20</v>
      </c>
      <c r="H333" s="124" t="s">
        <v>1397</v>
      </c>
      <c r="I333" s="124"/>
      <c r="J333">
        <v>15</v>
      </c>
      <c r="K333">
        <v>67</v>
      </c>
      <c r="O333">
        <f t="shared" si="36"/>
        <v>0</v>
      </c>
    </row>
    <row r="334" spans="1:15" x14ac:dyDescent="0.25">
      <c r="A334" t="s">
        <v>74</v>
      </c>
      <c r="B334" s="124">
        <v>70</v>
      </c>
      <c r="C334" s="124">
        <f t="shared" si="32"/>
        <v>30</v>
      </c>
      <c r="D334" s="124">
        <f t="shared" si="33"/>
        <v>20</v>
      </c>
      <c r="E334" s="124">
        <f t="shared" si="34"/>
        <v>0</v>
      </c>
      <c r="F334" s="124">
        <f t="shared" si="37"/>
        <v>30</v>
      </c>
      <c r="G334" s="124" t="str">
        <f t="shared" si="35"/>
        <v>FINC-GB.3333.30</v>
      </c>
      <c r="H334" s="124" t="s">
        <v>1536</v>
      </c>
      <c r="I334" s="124"/>
      <c r="J334">
        <v>2</v>
      </c>
      <c r="K334">
        <v>39</v>
      </c>
      <c r="O334">
        <f t="shared" si="36"/>
        <v>1</v>
      </c>
    </row>
    <row r="335" spans="1:15" x14ac:dyDescent="0.25">
      <c r="A335" t="s">
        <v>75</v>
      </c>
      <c r="B335" s="124">
        <v>50</v>
      </c>
      <c r="C335" s="124">
        <f t="shared" si="32"/>
        <v>20</v>
      </c>
      <c r="D335" s="124">
        <f t="shared" si="33"/>
        <v>0</v>
      </c>
      <c r="E335" s="124">
        <f t="shared" si="34"/>
        <v>-20</v>
      </c>
      <c r="F335" s="124">
        <f t="shared" si="37"/>
        <v>20</v>
      </c>
      <c r="G335" s="124" t="str">
        <f t="shared" si="35"/>
        <v>FINC-GB.3335.20</v>
      </c>
      <c r="H335" s="124" t="s">
        <v>1399</v>
      </c>
      <c r="I335" s="124"/>
      <c r="J335">
        <v>6</v>
      </c>
      <c r="K335">
        <v>37</v>
      </c>
      <c r="O335">
        <f t="shared" si="36"/>
        <v>0</v>
      </c>
    </row>
    <row r="336" spans="1:15" x14ac:dyDescent="0.25">
      <c r="A336" t="s">
        <v>75</v>
      </c>
      <c r="B336" s="124">
        <v>70</v>
      </c>
      <c r="C336" s="124">
        <f t="shared" si="32"/>
        <v>30</v>
      </c>
      <c r="D336" s="124">
        <f t="shared" si="33"/>
        <v>20</v>
      </c>
      <c r="E336" s="124">
        <f t="shared" si="34"/>
        <v>0</v>
      </c>
      <c r="F336" s="124">
        <f t="shared" si="37"/>
        <v>30</v>
      </c>
      <c r="G336" s="124" t="str">
        <f t="shared" si="35"/>
        <v>FINC-GB.3335.30</v>
      </c>
      <c r="H336" s="124" t="s">
        <v>1537</v>
      </c>
      <c r="I336" s="124"/>
      <c r="J336">
        <v>1</v>
      </c>
      <c r="K336">
        <v>62</v>
      </c>
      <c r="O336">
        <f t="shared" si="36"/>
        <v>1</v>
      </c>
    </row>
    <row r="337" spans="1:15" x14ac:dyDescent="0.25">
      <c r="A337" t="s">
        <v>76</v>
      </c>
      <c r="B337" s="124">
        <v>70</v>
      </c>
      <c r="C337" s="124">
        <f t="shared" si="32"/>
        <v>30</v>
      </c>
      <c r="D337" s="124">
        <f t="shared" si="33"/>
        <v>20</v>
      </c>
      <c r="E337" s="124">
        <f t="shared" si="34"/>
        <v>0</v>
      </c>
      <c r="F337" s="124">
        <f t="shared" si="37"/>
        <v>30</v>
      </c>
      <c r="G337" s="124" t="str">
        <f t="shared" si="35"/>
        <v>FINC-GB.3345.30</v>
      </c>
      <c r="H337" s="124" t="s">
        <v>1538</v>
      </c>
      <c r="I337" s="124"/>
      <c r="J337">
        <v>2</v>
      </c>
      <c r="K337">
        <v>19</v>
      </c>
      <c r="O337">
        <f t="shared" si="36"/>
        <v>0</v>
      </c>
    </row>
    <row r="338" spans="1:15" x14ac:dyDescent="0.25">
      <c r="A338" t="s">
        <v>78</v>
      </c>
      <c r="B338" s="124">
        <v>70</v>
      </c>
      <c r="C338" s="124">
        <f t="shared" si="32"/>
        <v>30</v>
      </c>
      <c r="D338" s="124">
        <f t="shared" si="33"/>
        <v>20</v>
      </c>
      <c r="E338" s="124">
        <f t="shared" si="34"/>
        <v>0</v>
      </c>
      <c r="F338" s="124">
        <f t="shared" si="37"/>
        <v>30</v>
      </c>
      <c r="G338" s="124" t="str">
        <f t="shared" si="35"/>
        <v>FINC-GB.3366.30</v>
      </c>
      <c r="H338" s="124" t="s">
        <v>1539</v>
      </c>
      <c r="I338" s="124"/>
      <c r="J338">
        <v>1</v>
      </c>
      <c r="K338">
        <v>52</v>
      </c>
      <c r="O338">
        <f t="shared" si="36"/>
        <v>0</v>
      </c>
    </row>
    <row r="339" spans="1:15" x14ac:dyDescent="0.25">
      <c r="A339" t="s">
        <v>79</v>
      </c>
      <c r="B339" s="124">
        <v>50</v>
      </c>
      <c r="C339" s="124">
        <f t="shared" si="32"/>
        <v>20</v>
      </c>
      <c r="D339" s="124">
        <f t="shared" si="33"/>
        <v>0</v>
      </c>
      <c r="E339" s="124">
        <f t="shared" si="34"/>
        <v>-20</v>
      </c>
      <c r="F339" s="124">
        <f t="shared" si="37"/>
        <v>20</v>
      </c>
      <c r="G339" s="124" t="str">
        <f t="shared" si="35"/>
        <v>FINC-GB.3373.20</v>
      </c>
      <c r="H339" s="124" t="s">
        <v>1402</v>
      </c>
      <c r="I339" s="124"/>
      <c r="J339">
        <v>4</v>
      </c>
      <c r="K339">
        <v>67</v>
      </c>
      <c r="O339">
        <f t="shared" si="36"/>
        <v>0</v>
      </c>
    </row>
    <row r="340" spans="1:15" x14ac:dyDescent="0.25">
      <c r="A340" t="s">
        <v>79</v>
      </c>
      <c r="B340" s="124">
        <v>70</v>
      </c>
      <c r="C340" s="124">
        <f t="shared" si="32"/>
        <v>30</v>
      </c>
      <c r="D340" s="124">
        <f t="shared" si="33"/>
        <v>20</v>
      </c>
      <c r="E340" s="124">
        <f t="shared" si="34"/>
        <v>0</v>
      </c>
      <c r="F340" s="124">
        <f t="shared" si="37"/>
        <v>30</v>
      </c>
      <c r="G340" s="124" t="str">
        <f t="shared" si="35"/>
        <v>FINC-GB.3373.30</v>
      </c>
      <c r="H340" s="124" t="s">
        <v>1540</v>
      </c>
      <c r="I340" s="124"/>
      <c r="J340">
        <v>3</v>
      </c>
      <c r="K340">
        <v>67</v>
      </c>
      <c r="O340">
        <f t="shared" si="36"/>
        <v>1</v>
      </c>
    </row>
    <row r="341" spans="1:15" x14ac:dyDescent="0.25">
      <c r="A341" t="s">
        <v>80</v>
      </c>
      <c r="B341" s="124">
        <v>70</v>
      </c>
      <c r="C341" s="124">
        <f t="shared" si="32"/>
        <v>30</v>
      </c>
      <c r="D341" s="124">
        <f t="shared" si="33"/>
        <v>20</v>
      </c>
      <c r="E341" s="124">
        <f t="shared" si="34"/>
        <v>0</v>
      </c>
      <c r="F341" s="124">
        <f t="shared" si="37"/>
        <v>30</v>
      </c>
      <c r="G341" s="124" t="str">
        <f t="shared" si="35"/>
        <v>FINC-GB.3387.30</v>
      </c>
      <c r="H341" s="124" t="s">
        <v>1541</v>
      </c>
      <c r="I341" s="124"/>
      <c r="J341">
        <v>2</v>
      </c>
      <c r="K341">
        <v>59</v>
      </c>
      <c r="O341">
        <f t="shared" si="36"/>
        <v>0</v>
      </c>
    </row>
    <row r="342" spans="1:15" x14ac:dyDescent="0.25">
      <c r="A342" t="s">
        <v>92</v>
      </c>
      <c r="B342" s="124">
        <v>50</v>
      </c>
      <c r="C342" s="124">
        <f t="shared" si="32"/>
        <v>20</v>
      </c>
      <c r="D342" s="124">
        <f t="shared" si="33"/>
        <v>0</v>
      </c>
      <c r="E342" s="124">
        <f t="shared" si="34"/>
        <v>-20</v>
      </c>
      <c r="F342" s="124">
        <f t="shared" si="37"/>
        <v>20</v>
      </c>
      <c r="G342" s="124" t="str">
        <f t="shared" si="35"/>
        <v>MCOM-GB.2100.20</v>
      </c>
      <c r="H342" s="124" t="s">
        <v>1405</v>
      </c>
      <c r="I342" s="124"/>
      <c r="J342">
        <v>3</v>
      </c>
      <c r="K342">
        <v>30</v>
      </c>
      <c r="O342">
        <f t="shared" si="36"/>
        <v>0</v>
      </c>
    </row>
    <row r="343" spans="1:15" x14ac:dyDescent="0.25">
      <c r="A343" t="s">
        <v>92</v>
      </c>
      <c r="B343" s="124">
        <v>51</v>
      </c>
      <c r="C343" s="124">
        <f t="shared" si="32"/>
        <v>20</v>
      </c>
      <c r="D343" s="124">
        <f t="shared" si="33"/>
        <v>1</v>
      </c>
      <c r="E343" s="124">
        <f t="shared" si="34"/>
        <v>-19</v>
      </c>
      <c r="F343" s="124">
        <f t="shared" si="37"/>
        <v>21</v>
      </c>
      <c r="G343" s="124" t="str">
        <f t="shared" si="35"/>
        <v>MCOM-GB.2100.21</v>
      </c>
      <c r="H343" s="124" t="s">
        <v>1404</v>
      </c>
      <c r="I343" s="124"/>
      <c r="J343">
        <v>1</v>
      </c>
      <c r="K343">
        <v>30</v>
      </c>
      <c r="O343">
        <f t="shared" si="36"/>
        <v>1</v>
      </c>
    </row>
    <row r="344" spans="1:15" x14ac:dyDescent="0.25">
      <c r="A344" t="s">
        <v>94</v>
      </c>
      <c r="B344" s="124">
        <v>70</v>
      </c>
      <c r="C344" s="124">
        <f t="shared" si="32"/>
        <v>30</v>
      </c>
      <c r="D344" s="124">
        <f t="shared" si="33"/>
        <v>20</v>
      </c>
      <c r="E344" s="124">
        <f t="shared" si="34"/>
        <v>0</v>
      </c>
      <c r="F344" s="124">
        <f t="shared" si="37"/>
        <v>30</v>
      </c>
      <c r="G344" s="124" t="str">
        <f t="shared" si="35"/>
        <v>MCOM-GB.2120.30</v>
      </c>
      <c r="H344" s="124" t="s">
        <v>1544</v>
      </c>
      <c r="I344" s="124"/>
      <c r="J344">
        <v>7</v>
      </c>
      <c r="K344">
        <v>30</v>
      </c>
      <c r="O344">
        <f t="shared" si="36"/>
        <v>0</v>
      </c>
    </row>
    <row r="345" spans="1:15" x14ac:dyDescent="0.25">
      <c r="A345" t="s">
        <v>1229</v>
      </c>
      <c r="B345" s="124">
        <v>50</v>
      </c>
      <c r="C345" s="124">
        <f t="shared" si="32"/>
        <v>20</v>
      </c>
      <c r="D345" s="124">
        <f t="shared" si="33"/>
        <v>0</v>
      </c>
      <c r="E345" s="124">
        <f t="shared" si="34"/>
        <v>-20</v>
      </c>
      <c r="F345" s="124">
        <f t="shared" si="37"/>
        <v>20</v>
      </c>
      <c r="G345" s="124" t="str">
        <f t="shared" si="35"/>
        <v>MCOM-GB.2122.20</v>
      </c>
      <c r="H345" s="124" t="s">
        <v>1415</v>
      </c>
      <c r="I345" s="124"/>
      <c r="J345">
        <v>3</v>
      </c>
      <c r="K345">
        <v>30</v>
      </c>
      <c r="O345">
        <f t="shared" si="36"/>
        <v>0</v>
      </c>
    </row>
    <row r="346" spans="1:15" x14ac:dyDescent="0.25">
      <c r="A346" t="s">
        <v>96</v>
      </c>
      <c r="B346" s="124">
        <v>70</v>
      </c>
      <c r="C346" s="124">
        <f t="shared" si="32"/>
        <v>30</v>
      </c>
      <c r="D346" s="124">
        <f t="shared" si="33"/>
        <v>20</v>
      </c>
      <c r="E346" s="124">
        <f t="shared" si="34"/>
        <v>0</v>
      </c>
      <c r="F346" s="124">
        <f t="shared" si="37"/>
        <v>30</v>
      </c>
      <c r="G346" s="124" t="str">
        <f t="shared" si="35"/>
        <v>MCOM-GB.2125.30</v>
      </c>
      <c r="H346" s="124" t="s">
        <v>1546</v>
      </c>
      <c r="I346" s="124"/>
      <c r="J346">
        <v>13</v>
      </c>
      <c r="K346">
        <v>30</v>
      </c>
      <c r="O346">
        <f t="shared" si="36"/>
        <v>0</v>
      </c>
    </row>
    <row r="347" spans="1:15" x14ac:dyDescent="0.25">
      <c r="A347" t="s">
        <v>1232</v>
      </c>
      <c r="B347" s="124">
        <v>70</v>
      </c>
      <c r="C347" s="124">
        <f t="shared" si="32"/>
        <v>30</v>
      </c>
      <c r="D347" s="124">
        <f t="shared" si="33"/>
        <v>20</v>
      </c>
      <c r="E347" s="124">
        <f t="shared" si="34"/>
        <v>0</v>
      </c>
      <c r="F347" s="124">
        <f t="shared" si="37"/>
        <v>30</v>
      </c>
      <c r="G347" s="124" t="str">
        <f t="shared" si="35"/>
        <v>B55.2121.30</v>
      </c>
      <c r="H347" s="124" t="s">
        <v>1548</v>
      </c>
      <c r="I347" s="124"/>
      <c r="J347">
        <v>1</v>
      </c>
      <c r="K347">
        <v>49</v>
      </c>
      <c r="O347">
        <f t="shared" si="36"/>
        <v>0</v>
      </c>
    </row>
    <row r="348" spans="1:15" x14ac:dyDescent="0.25">
      <c r="A348" t="s">
        <v>1235</v>
      </c>
      <c r="B348" s="124">
        <v>70</v>
      </c>
      <c r="C348" s="124">
        <f t="shared" si="32"/>
        <v>30</v>
      </c>
      <c r="D348" s="124">
        <f t="shared" si="33"/>
        <v>20</v>
      </c>
      <c r="E348" s="124">
        <f t="shared" si="34"/>
        <v>0</v>
      </c>
      <c r="F348" s="124">
        <f t="shared" si="37"/>
        <v>30</v>
      </c>
      <c r="G348" s="124" t="str">
        <f t="shared" si="35"/>
        <v>B55.3340.30</v>
      </c>
      <c r="H348" s="124" t="s">
        <v>1550</v>
      </c>
      <c r="I348" s="124"/>
      <c r="J348">
        <v>12</v>
      </c>
      <c r="K348">
        <v>53</v>
      </c>
      <c r="O348">
        <f t="shared" si="36"/>
        <v>0</v>
      </c>
    </row>
    <row r="349" spans="1:15" x14ac:dyDescent="0.25">
      <c r="A349" t="s">
        <v>25</v>
      </c>
      <c r="B349" s="124">
        <v>50</v>
      </c>
      <c r="C349" s="124">
        <f t="shared" si="32"/>
        <v>20</v>
      </c>
      <c r="D349" s="124">
        <f t="shared" si="33"/>
        <v>0</v>
      </c>
      <c r="E349" s="124">
        <f t="shared" si="34"/>
        <v>-20</v>
      </c>
      <c r="F349" s="124">
        <f t="shared" si="37"/>
        <v>20</v>
      </c>
      <c r="G349" s="124" t="str">
        <f t="shared" si="35"/>
        <v>OPMG-GB.2350.20</v>
      </c>
      <c r="H349" s="124" t="s">
        <v>1419</v>
      </c>
      <c r="I349" s="124"/>
      <c r="J349">
        <v>19</v>
      </c>
      <c r="K349">
        <v>69</v>
      </c>
      <c r="O349">
        <f t="shared" si="36"/>
        <v>0</v>
      </c>
    </row>
    <row r="350" spans="1:15" x14ac:dyDescent="0.25">
      <c r="A350" t="s">
        <v>25</v>
      </c>
      <c r="B350" s="124">
        <v>51</v>
      </c>
      <c r="C350" s="124">
        <f t="shared" si="32"/>
        <v>20</v>
      </c>
      <c r="D350" s="124">
        <f t="shared" si="33"/>
        <v>1</v>
      </c>
      <c r="E350" s="124">
        <f t="shared" si="34"/>
        <v>-19</v>
      </c>
      <c r="F350" s="124">
        <f t="shared" si="37"/>
        <v>21</v>
      </c>
      <c r="G350" s="124" t="str">
        <f t="shared" si="35"/>
        <v>OPMG-GB.2350.21</v>
      </c>
      <c r="H350" s="124" t="s">
        <v>1418</v>
      </c>
      <c r="I350" s="124"/>
      <c r="J350">
        <v>1</v>
      </c>
      <c r="K350">
        <v>69</v>
      </c>
      <c r="O350">
        <f t="shared" si="36"/>
        <v>1</v>
      </c>
    </row>
    <row r="351" spans="1:15" x14ac:dyDescent="0.25">
      <c r="A351" t="s">
        <v>25</v>
      </c>
      <c r="B351" s="124">
        <v>70</v>
      </c>
      <c r="C351" s="124">
        <f t="shared" si="32"/>
        <v>30</v>
      </c>
      <c r="D351" s="124">
        <f t="shared" si="33"/>
        <v>20</v>
      </c>
      <c r="E351" s="124">
        <f t="shared" si="34"/>
        <v>0</v>
      </c>
      <c r="F351" s="124">
        <f t="shared" si="37"/>
        <v>30</v>
      </c>
      <c r="G351" s="124" t="str">
        <f t="shared" si="35"/>
        <v>OPMG-GB.2350.30</v>
      </c>
      <c r="H351" s="124" t="s">
        <v>1551</v>
      </c>
      <c r="I351" s="124"/>
      <c r="J351">
        <v>2</v>
      </c>
      <c r="K351">
        <v>39</v>
      </c>
      <c r="O351">
        <f t="shared" si="36"/>
        <v>1</v>
      </c>
    </row>
    <row r="352" spans="1:15" x14ac:dyDescent="0.25">
      <c r="A352" t="s">
        <v>26</v>
      </c>
      <c r="B352" s="124">
        <v>70</v>
      </c>
      <c r="C352" s="124">
        <f t="shared" si="32"/>
        <v>30</v>
      </c>
      <c r="D352" s="124">
        <f t="shared" si="33"/>
        <v>20</v>
      </c>
      <c r="E352" s="124">
        <f t="shared" si="34"/>
        <v>0</v>
      </c>
      <c r="F352" s="124">
        <f t="shared" si="37"/>
        <v>30</v>
      </c>
      <c r="G352" s="124" t="str">
        <f t="shared" si="35"/>
        <v>OPMG-GB.2360.30</v>
      </c>
      <c r="H352" s="124" t="s">
        <v>1553</v>
      </c>
      <c r="I352" s="124"/>
      <c r="J352">
        <v>2</v>
      </c>
      <c r="K352">
        <v>52</v>
      </c>
      <c r="O352">
        <f t="shared" si="36"/>
        <v>0</v>
      </c>
    </row>
    <row r="353" spans="1:15" x14ac:dyDescent="0.25">
      <c r="A353" t="s">
        <v>98</v>
      </c>
      <c r="B353" s="124">
        <v>70</v>
      </c>
      <c r="C353" s="124">
        <f t="shared" si="32"/>
        <v>30</v>
      </c>
      <c r="D353" s="124">
        <f t="shared" si="33"/>
        <v>20</v>
      </c>
      <c r="E353" s="124">
        <f t="shared" si="34"/>
        <v>0</v>
      </c>
      <c r="F353" s="124">
        <f t="shared" si="37"/>
        <v>30</v>
      </c>
      <c r="G353" s="124" t="str">
        <f t="shared" si="35"/>
        <v>MGMT-GB.2128.30</v>
      </c>
      <c r="H353" s="124" t="s">
        <v>1554</v>
      </c>
      <c r="I353" s="124"/>
      <c r="J353">
        <v>4</v>
      </c>
      <c r="K353">
        <v>35</v>
      </c>
      <c r="O353">
        <f t="shared" si="36"/>
        <v>0</v>
      </c>
    </row>
    <row r="354" spans="1:15" x14ac:dyDescent="0.25">
      <c r="A354" t="s">
        <v>99</v>
      </c>
      <c r="B354" s="124">
        <v>51</v>
      </c>
      <c r="C354" s="124">
        <f t="shared" si="32"/>
        <v>20</v>
      </c>
      <c r="D354" s="124">
        <f t="shared" si="33"/>
        <v>1</v>
      </c>
      <c r="E354" s="124">
        <f t="shared" si="34"/>
        <v>-19</v>
      </c>
      <c r="F354" s="124">
        <f t="shared" si="37"/>
        <v>21</v>
      </c>
      <c r="G354" s="124" t="str">
        <f t="shared" si="35"/>
        <v>MGMT-GB.2159.21</v>
      </c>
      <c r="H354" s="124" t="s">
        <v>1422</v>
      </c>
      <c r="I354" s="124"/>
      <c r="J354">
        <v>6</v>
      </c>
      <c r="K354">
        <v>39</v>
      </c>
      <c r="O354">
        <f t="shared" si="36"/>
        <v>0</v>
      </c>
    </row>
    <row r="355" spans="1:15" x14ac:dyDescent="0.25">
      <c r="A355" t="s">
        <v>100</v>
      </c>
      <c r="B355" s="124">
        <v>70</v>
      </c>
      <c r="C355" s="124">
        <f t="shared" si="32"/>
        <v>30</v>
      </c>
      <c r="D355" s="124">
        <f t="shared" si="33"/>
        <v>20</v>
      </c>
      <c r="E355" s="124">
        <f t="shared" si="34"/>
        <v>0</v>
      </c>
      <c r="F355" s="124">
        <f t="shared" si="37"/>
        <v>30</v>
      </c>
      <c r="G355" s="124" t="str">
        <f t="shared" si="35"/>
        <v>MGMT-GB.2160.30</v>
      </c>
      <c r="H355" s="124" t="s">
        <v>1556</v>
      </c>
      <c r="I355" s="124"/>
      <c r="J355">
        <v>2</v>
      </c>
      <c r="K355">
        <v>39</v>
      </c>
      <c r="O355">
        <f t="shared" si="36"/>
        <v>0</v>
      </c>
    </row>
    <row r="356" spans="1:15" x14ac:dyDescent="0.25">
      <c r="A356" t="s">
        <v>102</v>
      </c>
      <c r="B356" s="124">
        <v>70</v>
      </c>
      <c r="C356" s="124">
        <f t="shared" si="32"/>
        <v>30</v>
      </c>
      <c r="D356" s="124">
        <f t="shared" si="33"/>
        <v>20</v>
      </c>
      <c r="E356" s="124">
        <f t="shared" si="34"/>
        <v>0</v>
      </c>
      <c r="F356" s="124">
        <f t="shared" si="37"/>
        <v>30</v>
      </c>
      <c r="G356" s="124" t="str">
        <f t="shared" si="35"/>
        <v>MGMT-GB.2312.30</v>
      </c>
      <c r="H356" s="124" t="s">
        <v>1558</v>
      </c>
      <c r="I356" s="124"/>
      <c r="J356">
        <v>4</v>
      </c>
      <c r="K356">
        <v>36</v>
      </c>
      <c r="O356">
        <f t="shared" si="36"/>
        <v>0</v>
      </c>
    </row>
    <row r="357" spans="1:15" x14ac:dyDescent="0.25">
      <c r="A357" t="s">
        <v>103</v>
      </c>
      <c r="B357" s="124">
        <v>50</v>
      </c>
      <c r="C357" s="124">
        <f t="shared" si="32"/>
        <v>20</v>
      </c>
      <c r="D357" s="124">
        <f t="shared" si="33"/>
        <v>0</v>
      </c>
      <c r="E357" s="124">
        <f t="shared" si="34"/>
        <v>-20</v>
      </c>
      <c r="F357" s="124">
        <f t="shared" si="37"/>
        <v>20</v>
      </c>
      <c r="G357" s="124" t="str">
        <f t="shared" si="35"/>
        <v>MGMT-GB.2327.20</v>
      </c>
      <c r="H357" s="124" t="s">
        <v>1435</v>
      </c>
      <c r="I357" s="124"/>
      <c r="J357">
        <v>3</v>
      </c>
      <c r="K357">
        <v>58</v>
      </c>
      <c r="O357">
        <f t="shared" si="36"/>
        <v>0</v>
      </c>
    </row>
    <row r="358" spans="1:15" x14ac:dyDescent="0.25">
      <c r="A358" t="s">
        <v>103</v>
      </c>
      <c r="B358" s="124">
        <v>51</v>
      </c>
      <c r="C358" s="124">
        <f t="shared" si="32"/>
        <v>20</v>
      </c>
      <c r="D358" s="124">
        <f t="shared" si="33"/>
        <v>1</v>
      </c>
      <c r="E358" s="124">
        <f t="shared" si="34"/>
        <v>-19</v>
      </c>
      <c r="F358" s="124">
        <f t="shared" si="37"/>
        <v>21</v>
      </c>
      <c r="G358" s="124" t="str">
        <f t="shared" si="35"/>
        <v>MGMT-GB.2327.21</v>
      </c>
      <c r="H358" s="124" t="s">
        <v>1433</v>
      </c>
      <c r="I358" s="124"/>
      <c r="J358">
        <v>38</v>
      </c>
      <c r="K358">
        <v>58</v>
      </c>
      <c r="O358">
        <f t="shared" si="36"/>
        <v>1</v>
      </c>
    </row>
    <row r="359" spans="1:15" x14ac:dyDescent="0.25">
      <c r="A359" t="s">
        <v>103</v>
      </c>
      <c r="B359" s="124">
        <v>52</v>
      </c>
      <c r="C359" s="124">
        <f t="shared" si="32"/>
        <v>20</v>
      </c>
      <c r="D359" s="124">
        <f t="shared" si="33"/>
        <v>2</v>
      </c>
      <c r="E359" s="124">
        <f t="shared" si="34"/>
        <v>-18</v>
      </c>
      <c r="F359" s="124">
        <f t="shared" si="37"/>
        <v>22</v>
      </c>
      <c r="G359" s="124" t="str">
        <f t="shared" si="35"/>
        <v>MGMT-GB.2327.22</v>
      </c>
      <c r="H359" s="124" t="s">
        <v>1434</v>
      </c>
      <c r="I359" s="124"/>
      <c r="J359">
        <v>33</v>
      </c>
      <c r="K359">
        <v>58</v>
      </c>
      <c r="O359">
        <f t="shared" si="36"/>
        <v>1</v>
      </c>
    </row>
    <row r="360" spans="1:15" x14ac:dyDescent="0.25">
      <c r="A360" t="s">
        <v>104</v>
      </c>
      <c r="B360" s="124">
        <v>70</v>
      </c>
      <c r="C360" s="124">
        <f t="shared" si="32"/>
        <v>30</v>
      </c>
      <c r="D360" s="124">
        <f t="shared" si="33"/>
        <v>20</v>
      </c>
      <c r="E360" s="124">
        <f t="shared" si="34"/>
        <v>0</v>
      </c>
      <c r="F360" s="124">
        <f t="shared" si="37"/>
        <v>30</v>
      </c>
      <c r="G360" s="124" t="str">
        <f t="shared" si="35"/>
        <v>MGMT-GB.2328.30</v>
      </c>
      <c r="H360" s="124" t="s">
        <v>1560</v>
      </c>
      <c r="I360" s="124"/>
      <c r="J360">
        <v>5</v>
      </c>
      <c r="K360">
        <v>39</v>
      </c>
      <c r="O360">
        <f t="shared" si="36"/>
        <v>0</v>
      </c>
    </row>
    <row r="361" spans="1:15" x14ac:dyDescent="0.25">
      <c r="A361" t="s">
        <v>105</v>
      </c>
      <c r="B361" s="124">
        <v>50</v>
      </c>
      <c r="C361" s="124">
        <f t="shared" si="32"/>
        <v>20</v>
      </c>
      <c r="D361" s="124">
        <f t="shared" si="33"/>
        <v>0</v>
      </c>
      <c r="E361" s="124">
        <f t="shared" si="34"/>
        <v>-20</v>
      </c>
      <c r="F361" s="124">
        <f t="shared" si="37"/>
        <v>20</v>
      </c>
      <c r="G361" s="124" t="str">
        <f t="shared" si="35"/>
        <v>MGMT-GB.2353.20</v>
      </c>
      <c r="H361" s="124" t="s">
        <v>1437</v>
      </c>
      <c r="I361" s="124"/>
      <c r="J361">
        <v>1</v>
      </c>
      <c r="K361">
        <v>50</v>
      </c>
      <c r="O361">
        <f t="shared" si="36"/>
        <v>0</v>
      </c>
    </row>
    <row r="362" spans="1:15" x14ac:dyDescent="0.25">
      <c r="A362" t="s">
        <v>105</v>
      </c>
      <c r="B362" s="124">
        <v>70</v>
      </c>
      <c r="C362" s="124">
        <f t="shared" si="32"/>
        <v>30</v>
      </c>
      <c r="D362" s="124">
        <f t="shared" si="33"/>
        <v>20</v>
      </c>
      <c r="E362" s="124">
        <f t="shared" si="34"/>
        <v>0</v>
      </c>
      <c r="F362" s="124">
        <f t="shared" si="37"/>
        <v>30</v>
      </c>
      <c r="G362" s="124" t="str">
        <f t="shared" si="35"/>
        <v>MGMT-GB.2353.30</v>
      </c>
      <c r="H362" s="124" t="s">
        <v>1561</v>
      </c>
      <c r="I362" s="124"/>
      <c r="J362">
        <v>2</v>
      </c>
      <c r="K362">
        <v>53</v>
      </c>
      <c r="O362">
        <f t="shared" si="36"/>
        <v>1</v>
      </c>
    </row>
    <row r="363" spans="1:15" x14ac:dyDescent="0.25">
      <c r="A363" t="s">
        <v>107</v>
      </c>
      <c r="B363" s="124">
        <v>50</v>
      </c>
      <c r="C363" s="124">
        <f t="shared" si="32"/>
        <v>20</v>
      </c>
      <c r="D363" s="124">
        <f t="shared" si="33"/>
        <v>0</v>
      </c>
      <c r="E363" s="124">
        <f t="shared" si="34"/>
        <v>-20</v>
      </c>
      <c r="F363" s="124">
        <f t="shared" si="37"/>
        <v>20</v>
      </c>
      <c r="G363" s="124" t="str">
        <f t="shared" si="35"/>
        <v>MGMT-GB.2370.20</v>
      </c>
      <c r="H363" s="124" t="s">
        <v>1442</v>
      </c>
      <c r="I363" s="124"/>
      <c r="J363">
        <v>1</v>
      </c>
      <c r="K363">
        <v>58</v>
      </c>
      <c r="O363">
        <f t="shared" si="36"/>
        <v>0</v>
      </c>
    </row>
    <row r="364" spans="1:15" x14ac:dyDescent="0.25">
      <c r="A364" t="s">
        <v>108</v>
      </c>
      <c r="B364" s="124">
        <v>70</v>
      </c>
      <c r="C364" s="124">
        <f t="shared" si="32"/>
        <v>30</v>
      </c>
      <c r="D364" s="124">
        <f t="shared" si="33"/>
        <v>20</v>
      </c>
      <c r="E364" s="124">
        <f t="shared" si="34"/>
        <v>0</v>
      </c>
      <c r="F364" s="124">
        <f t="shared" si="37"/>
        <v>30</v>
      </c>
      <c r="G364" s="124" t="str">
        <f t="shared" si="35"/>
        <v>MGMT-GB.3318.30</v>
      </c>
      <c r="H364" s="124" t="s">
        <v>1563</v>
      </c>
      <c r="I364" s="124"/>
      <c r="J364">
        <v>1</v>
      </c>
      <c r="K364">
        <v>25</v>
      </c>
      <c r="O364">
        <f t="shared" si="36"/>
        <v>0</v>
      </c>
    </row>
    <row r="365" spans="1:15" x14ac:dyDescent="0.25">
      <c r="A365" t="s">
        <v>109</v>
      </c>
      <c r="B365" s="124">
        <v>70</v>
      </c>
      <c r="C365" s="124">
        <f t="shared" si="32"/>
        <v>30</v>
      </c>
      <c r="D365" s="124">
        <f t="shared" si="33"/>
        <v>20</v>
      </c>
      <c r="E365" s="124">
        <f t="shared" si="34"/>
        <v>0</v>
      </c>
      <c r="F365" s="124">
        <f t="shared" si="37"/>
        <v>30</v>
      </c>
      <c r="G365" s="124" t="str">
        <f t="shared" si="35"/>
        <v>MGMT-GB.3319.30</v>
      </c>
      <c r="H365" s="124" t="s">
        <v>1564</v>
      </c>
      <c r="I365" s="124"/>
      <c r="J365">
        <v>3</v>
      </c>
      <c r="K365">
        <v>35</v>
      </c>
      <c r="O365">
        <f t="shared" si="36"/>
        <v>0</v>
      </c>
    </row>
    <row r="366" spans="1:15" x14ac:dyDescent="0.25">
      <c r="A366" t="s">
        <v>110</v>
      </c>
      <c r="B366" s="124">
        <v>50</v>
      </c>
      <c r="C366" s="124">
        <f t="shared" si="32"/>
        <v>20</v>
      </c>
      <c r="D366" s="124">
        <f t="shared" si="33"/>
        <v>0</v>
      </c>
      <c r="E366" s="124">
        <f t="shared" si="34"/>
        <v>-20</v>
      </c>
      <c r="F366" s="124">
        <f t="shared" si="37"/>
        <v>20</v>
      </c>
      <c r="G366" s="124" t="str">
        <f t="shared" si="35"/>
        <v>MGMT-GB.3323.20</v>
      </c>
      <c r="H366" s="124" t="s">
        <v>1445</v>
      </c>
      <c r="I366" s="124"/>
      <c r="J366">
        <v>2</v>
      </c>
      <c r="K366">
        <v>39</v>
      </c>
      <c r="O366">
        <f t="shared" si="36"/>
        <v>0</v>
      </c>
    </row>
    <row r="367" spans="1:15" x14ac:dyDescent="0.25">
      <c r="A367" t="s">
        <v>111</v>
      </c>
      <c r="B367" s="124">
        <v>50</v>
      </c>
      <c r="C367" s="124">
        <f t="shared" si="32"/>
        <v>20</v>
      </c>
      <c r="D367" s="124">
        <f t="shared" si="33"/>
        <v>0</v>
      </c>
      <c r="E367" s="124">
        <f t="shared" si="34"/>
        <v>-20</v>
      </c>
      <c r="F367" s="124">
        <f t="shared" si="37"/>
        <v>20</v>
      </c>
      <c r="G367" s="124" t="str">
        <f t="shared" si="35"/>
        <v>MGMT-GB.3328.20</v>
      </c>
      <c r="H367" s="124" t="s">
        <v>1446</v>
      </c>
      <c r="I367" s="124"/>
      <c r="J367">
        <v>1</v>
      </c>
      <c r="K367">
        <v>50</v>
      </c>
      <c r="O367">
        <f t="shared" si="36"/>
        <v>0</v>
      </c>
    </row>
    <row r="368" spans="1:15" x14ac:dyDescent="0.25">
      <c r="A368" t="s">
        <v>111</v>
      </c>
      <c r="B368" s="124">
        <v>70</v>
      </c>
      <c r="C368" s="124">
        <f t="shared" si="32"/>
        <v>30</v>
      </c>
      <c r="D368" s="124">
        <f t="shared" si="33"/>
        <v>20</v>
      </c>
      <c r="E368" s="124">
        <f t="shared" si="34"/>
        <v>0</v>
      </c>
      <c r="F368" s="124">
        <f t="shared" si="37"/>
        <v>30</v>
      </c>
      <c r="G368" s="124" t="str">
        <f t="shared" si="35"/>
        <v>MGMT-GB.3328.30</v>
      </c>
      <c r="H368" s="124" t="s">
        <v>1566</v>
      </c>
      <c r="I368" s="124"/>
      <c r="J368">
        <v>1</v>
      </c>
      <c r="K368">
        <v>50</v>
      </c>
      <c r="O368">
        <f t="shared" si="36"/>
        <v>1</v>
      </c>
    </row>
    <row r="369" spans="1:15" x14ac:dyDescent="0.25">
      <c r="A369" t="s">
        <v>112</v>
      </c>
      <c r="B369" s="124">
        <v>70</v>
      </c>
      <c r="C369" s="124">
        <f t="shared" si="32"/>
        <v>30</v>
      </c>
      <c r="D369" s="124">
        <f t="shared" si="33"/>
        <v>20</v>
      </c>
      <c r="E369" s="124">
        <f t="shared" si="34"/>
        <v>0</v>
      </c>
      <c r="F369" s="124">
        <f t="shared" si="37"/>
        <v>30</v>
      </c>
      <c r="G369" s="124" t="str">
        <f t="shared" si="35"/>
        <v>MGMT-GB.3333.30</v>
      </c>
      <c r="H369" s="124" t="s">
        <v>1567</v>
      </c>
      <c r="I369" s="124"/>
      <c r="J369">
        <v>5</v>
      </c>
      <c r="K369">
        <v>30</v>
      </c>
      <c r="O369">
        <f t="shared" si="36"/>
        <v>0</v>
      </c>
    </row>
    <row r="370" spans="1:15" x14ac:dyDescent="0.25">
      <c r="A370" t="s">
        <v>113</v>
      </c>
      <c r="B370" s="124">
        <v>50</v>
      </c>
      <c r="C370" s="124">
        <f t="shared" si="32"/>
        <v>20</v>
      </c>
      <c r="D370" s="124">
        <f t="shared" si="33"/>
        <v>0</v>
      </c>
      <c r="E370" s="124">
        <f t="shared" si="34"/>
        <v>-20</v>
      </c>
      <c r="F370" s="124">
        <f t="shared" si="37"/>
        <v>20</v>
      </c>
      <c r="G370" s="124" t="str">
        <f t="shared" si="35"/>
        <v>MGMT-GB.3335.20</v>
      </c>
      <c r="H370" s="124" t="s">
        <v>1449</v>
      </c>
      <c r="I370" s="124"/>
      <c r="J370">
        <v>49</v>
      </c>
      <c r="K370">
        <v>70</v>
      </c>
      <c r="O370">
        <f t="shared" si="36"/>
        <v>0</v>
      </c>
    </row>
    <row r="371" spans="1:15" x14ac:dyDescent="0.25">
      <c r="A371" t="s">
        <v>113</v>
      </c>
      <c r="B371" s="124">
        <v>51</v>
      </c>
      <c r="C371" s="124">
        <f t="shared" si="32"/>
        <v>20</v>
      </c>
      <c r="D371" s="124">
        <f t="shared" si="33"/>
        <v>1</v>
      </c>
      <c r="E371" s="124">
        <f t="shared" si="34"/>
        <v>-19</v>
      </c>
      <c r="F371" s="124">
        <f t="shared" si="37"/>
        <v>21</v>
      </c>
      <c r="G371" s="124" t="str">
        <f t="shared" si="35"/>
        <v>MGMT-GB.3335.21</v>
      </c>
      <c r="H371" s="124" t="s">
        <v>1448</v>
      </c>
      <c r="I371" s="124"/>
      <c r="J371">
        <v>3</v>
      </c>
      <c r="K371">
        <v>39</v>
      </c>
      <c r="O371">
        <f t="shared" si="36"/>
        <v>1</v>
      </c>
    </row>
    <row r="372" spans="1:15" x14ac:dyDescent="0.25">
      <c r="A372" t="s">
        <v>113</v>
      </c>
      <c r="B372" s="124">
        <v>71</v>
      </c>
      <c r="C372" s="124">
        <f t="shared" si="32"/>
        <v>30</v>
      </c>
      <c r="D372" s="124">
        <f t="shared" si="33"/>
        <v>21</v>
      </c>
      <c r="E372" s="124">
        <f t="shared" si="34"/>
        <v>1</v>
      </c>
      <c r="F372" s="124">
        <f t="shared" si="37"/>
        <v>31</v>
      </c>
      <c r="G372" s="124" t="str">
        <f t="shared" si="35"/>
        <v>MGMT-GB.3335.31</v>
      </c>
      <c r="H372" s="124" t="s">
        <v>1569</v>
      </c>
      <c r="I372" s="124"/>
      <c r="J372">
        <v>1</v>
      </c>
      <c r="K372">
        <v>39</v>
      </c>
      <c r="O372">
        <f t="shared" si="36"/>
        <v>1</v>
      </c>
    </row>
    <row r="373" spans="1:15" x14ac:dyDescent="0.25">
      <c r="A373" t="s">
        <v>114</v>
      </c>
      <c r="B373" s="124">
        <v>70</v>
      </c>
      <c r="C373" s="124">
        <f t="shared" si="32"/>
        <v>30</v>
      </c>
      <c r="D373" s="124">
        <f t="shared" si="33"/>
        <v>20</v>
      </c>
      <c r="E373" s="124">
        <f t="shared" si="34"/>
        <v>0</v>
      </c>
      <c r="F373" s="124">
        <f t="shared" si="37"/>
        <v>30</v>
      </c>
      <c r="G373" s="124" t="str">
        <f t="shared" si="35"/>
        <v>MGMT-GB.3336.30</v>
      </c>
      <c r="H373" s="124" t="s">
        <v>1570</v>
      </c>
      <c r="I373" s="124"/>
      <c r="J373">
        <v>2</v>
      </c>
      <c r="K373">
        <v>35</v>
      </c>
      <c r="O373">
        <f t="shared" si="36"/>
        <v>0</v>
      </c>
    </row>
    <row r="374" spans="1:15" x14ac:dyDescent="0.25">
      <c r="A374" t="s">
        <v>0</v>
      </c>
      <c r="B374" s="124">
        <v>50</v>
      </c>
      <c r="C374" s="124">
        <f t="shared" si="32"/>
        <v>20</v>
      </c>
      <c r="D374" s="124">
        <f t="shared" si="33"/>
        <v>0</v>
      </c>
      <c r="E374" s="124">
        <f t="shared" si="34"/>
        <v>-20</v>
      </c>
      <c r="F374" s="124">
        <f t="shared" si="37"/>
        <v>20</v>
      </c>
      <c r="G374" s="124" t="str">
        <f t="shared" si="35"/>
        <v>MGMT-GB.3366.20</v>
      </c>
      <c r="H374" s="124" t="s">
        <v>1451</v>
      </c>
      <c r="I374" s="124"/>
      <c r="J374">
        <v>1</v>
      </c>
      <c r="K374">
        <v>59</v>
      </c>
      <c r="O374">
        <f t="shared" si="36"/>
        <v>0</v>
      </c>
    </row>
    <row r="375" spans="1:15" x14ac:dyDescent="0.25">
      <c r="A375" t="s">
        <v>0</v>
      </c>
      <c r="B375" s="124">
        <v>70</v>
      </c>
      <c r="C375" s="124">
        <f t="shared" si="32"/>
        <v>30</v>
      </c>
      <c r="D375" s="124">
        <f t="shared" si="33"/>
        <v>20</v>
      </c>
      <c r="E375" s="124">
        <f t="shared" si="34"/>
        <v>0</v>
      </c>
      <c r="F375" s="124">
        <f t="shared" si="37"/>
        <v>30</v>
      </c>
      <c r="G375" s="124" t="str">
        <f t="shared" si="35"/>
        <v>MGMT-GB.3366.30</v>
      </c>
      <c r="H375" s="124" t="s">
        <v>1572</v>
      </c>
      <c r="I375" s="124"/>
      <c r="J375">
        <v>1</v>
      </c>
      <c r="K375">
        <v>59</v>
      </c>
      <c r="O375">
        <f t="shared" si="36"/>
        <v>1</v>
      </c>
    </row>
    <row r="376" spans="1:15" x14ac:dyDescent="0.25">
      <c r="A376" t="s">
        <v>3</v>
      </c>
      <c r="B376" s="124">
        <v>70</v>
      </c>
      <c r="C376" s="124">
        <f t="shared" si="32"/>
        <v>30</v>
      </c>
      <c r="D376" s="124">
        <f t="shared" si="33"/>
        <v>20</v>
      </c>
      <c r="E376" s="124">
        <f t="shared" si="34"/>
        <v>0</v>
      </c>
      <c r="F376" s="124">
        <f t="shared" si="37"/>
        <v>30</v>
      </c>
      <c r="G376" s="124" t="str">
        <f t="shared" si="35"/>
        <v>MKTG-GB.2116.30</v>
      </c>
      <c r="H376" s="124" t="s">
        <v>1574</v>
      </c>
      <c r="I376" s="124"/>
      <c r="J376">
        <v>6</v>
      </c>
      <c r="K376">
        <v>69</v>
      </c>
      <c r="O376">
        <f t="shared" si="36"/>
        <v>0</v>
      </c>
    </row>
    <row r="377" spans="1:15" x14ac:dyDescent="0.25">
      <c r="A377" t="s">
        <v>5</v>
      </c>
      <c r="B377" s="124">
        <v>50</v>
      </c>
      <c r="C377" s="124">
        <f t="shared" si="32"/>
        <v>20</v>
      </c>
      <c r="D377" s="124">
        <f t="shared" si="33"/>
        <v>0</v>
      </c>
      <c r="E377" s="124">
        <f t="shared" si="34"/>
        <v>-20</v>
      </c>
      <c r="F377" s="124">
        <f t="shared" si="37"/>
        <v>20</v>
      </c>
      <c r="G377" s="124" t="str">
        <f t="shared" si="35"/>
        <v>MKTG-GB.2119.20</v>
      </c>
      <c r="H377" s="124" t="s">
        <v>1453</v>
      </c>
      <c r="I377" s="124"/>
      <c r="J377">
        <v>19</v>
      </c>
      <c r="K377">
        <v>60</v>
      </c>
      <c r="O377">
        <f t="shared" si="36"/>
        <v>0</v>
      </c>
    </row>
    <row r="378" spans="1:15" x14ac:dyDescent="0.25">
      <c r="A378" t="s">
        <v>5</v>
      </c>
      <c r="B378" s="124">
        <v>70</v>
      </c>
      <c r="C378" s="124">
        <f t="shared" si="32"/>
        <v>30</v>
      </c>
      <c r="D378" s="124">
        <f t="shared" si="33"/>
        <v>20</v>
      </c>
      <c r="E378" s="124">
        <f t="shared" si="34"/>
        <v>0</v>
      </c>
      <c r="F378" s="124">
        <f t="shared" si="37"/>
        <v>30</v>
      </c>
      <c r="G378" s="124" t="str">
        <f t="shared" si="35"/>
        <v>MKTG-GB.2119.30</v>
      </c>
      <c r="H378" s="124" t="s">
        <v>1576</v>
      </c>
      <c r="I378" s="124"/>
      <c r="J378">
        <v>9</v>
      </c>
      <c r="K378">
        <v>68</v>
      </c>
      <c r="O378">
        <f t="shared" si="36"/>
        <v>1</v>
      </c>
    </row>
    <row r="379" spans="1:15" x14ac:dyDescent="0.25">
      <c r="A379" t="s">
        <v>6</v>
      </c>
      <c r="B379" s="124">
        <v>70</v>
      </c>
      <c r="C379" s="124">
        <f t="shared" si="32"/>
        <v>30</v>
      </c>
      <c r="D379" s="124">
        <f t="shared" si="33"/>
        <v>20</v>
      </c>
      <c r="E379" s="124">
        <f t="shared" si="34"/>
        <v>0</v>
      </c>
      <c r="F379" s="124">
        <f t="shared" si="37"/>
        <v>30</v>
      </c>
      <c r="G379" s="124" t="str">
        <f t="shared" si="35"/>
        <v>MKTG-GB.2120.30</v>
      </c>
      <c r="H379" s="124" t="s">
        <v>1577</v>
      </c>
      <c r="I379" s="124"/>
      <c r="J379">
        <v>10</v>
      </c>
      <c r="K379">
        <v>69</v>
      </c>
      <c r="O379">
        <f t="shared" si="36"/>
        <v>0</v>
      </c>
    </row>
    <row r="380" spans="1:15" x14ac:dyDescent="0.25">
      <c r="A380" t="s">
        <v>7</v>
      </c>
      <c r="B380" s="124">
        <v>70</v>
      </c>
      <c r="C380" s="124">
        <f t="shared" si="32"/>
        <v>30</v>
      </c>
      <c r="D380" s="124">
        <f t="shared" si="33"/>
        <v>20</v>
      </c>
      <c r="E380" s="124">
        <f t="shared" si="34"/>
        <v>0</v>
      </c>
      <c r="F380" s="124">
        <f t="shared" si="37"/>
        <v>30</v>
      </c>
      <c r="G380" s="124" t="str">
        <f t="shared" si="35"/>
        <v>MKTG-GB.2121.30</v>
      </c>
      <c r="H380" s="124" t="s">
        <v>1578</v>
      </c>
      <c r="I380" s="124"/>
      <c r="J380">
        <v>1</v>
      </c>
      <c r="K380">
        <v>35</v>
      </c>
      <c r="O380">
        <f t="shared" si="36"/>
        <v>0</v>
      </c>
    </row>
    <row r="381" spans="1:15" x14ac:dyDescent="0.25">
      <c r="A381" t="s">
        <v>8</v>
      </c>
      <c r="B381" s="124">
        <v>70</v>
      </c>
      <c r="C381" s="124">
        <f t="shared" si="32"/>
        <v>30</v>
      </c>
      <c r="D381" s="124">
        <f t="shared" si="33"/>
        <v>20</v>
      </c>
      <c r="E381" s="124">
        <f t="shared" si="34"/>
        <v>0</v>
      </c>
      <c r="F381" s="124">
        <f t="shared" si="37"/>
        <v>30</v>
      </c>
      <c r="G381" s="124" t="str">
        <f t="shared" si="35"/>
        <v>MKTG-GB.2126.30</v>
      </c>
      <c r="H381" s="124" t="s">
        <v>1579</v>
      </c>
      <c r="I381" s="124"/>
      <c r="J381">
        <v>12</v>
      </c>
      <c r="K381">
        <v>69</v>
      </c>
      <c r="O381">
        <f t="shared" si="36"/>
        <v>0</v>
      </c>
    </row>
    <row r="382" spans="1:15" x14ac:dyDescent="0.25">
      <c r="A382" t="s">
        <v>9</v>
      </c>
      <c r="B382" s="124">
        <v>70</v>
      </c>
      <c r="C382" s="124">
        <f t="shared" si="32"/>
        <v>30</v>
      </c>
      <c r="D382" s="124">
        <f t="shared" si="33"/>
        <v>20</v>
      </c>
      <c r="E382" s="124">
        <f t="shared" si="34"/>
        <v>0</v>
      </c>
      <c r="F382" s="124">
        <f t="shared" si="37"/>
        <v>30</v>
      </c>
      <c r="G382" s="124" t="str">
        <f t="shared" si="35"/>
        <v>MKTG-GB.2127.30</v>
      </c>
      <c r="H382" s="124" t="s">
        <v>1580</v>
      </c>
      <c r="I382" s="124"/>
      <c r="J382">
        <v>6</v>
      </c>
      <c r="K382">
        <v>69</v>
      </c>
      <c r="O382">
        <f t="shared" si="36"/>
        <v>0</v>
      </c>
    </row>
    <row r="383" spans="1:15" x14ac:dyDescent="0.25">
      <c r="A383" t="s">
        <v>13</v>
      </c>
      <c r="B383" s="124">
        <v>70</v>
      </c>
      <c r="C383" s="124">
        <f t="shared" si="32"/>
        <v>30</v>
      </c>
      <c r="D383" s="124">
        <f t="shared" si="33"/>
        <v>20</v>
      </c>
      <c r="E383" s="124">
        <f t="shared" si="34"/>
        <v>0</v>
      </c>
      <c r="F383" s="124">
        <f t="shared" si="37"/>
        <v>30</v>
      </c>
      <c r="G383" s="124" t="str">
        <f t="shared" si="35"/>
        <v>MKTG-GB.2173.30</v>
      </c>
      <c r="H383" s="124" t="s">
        <v>1584</v>
      </c>
      <c r="I383" s="124"/>
      <c r="J383">
        <v>13</v>
      </c>
      <c r="K383">
        <v>50</v>
      </c>
      <c r="O383">
        <f t="shared" si="36"/>
        <v>0</v>
      </c>
    </row>
    <row r="384" spans="1:15" x14ac:dyDescent="0.25">
      <c r="A384" t="s">
        <v>15</v>
      </c>
      <c r="B384" s="124">
        <v>50</v>
      </c>
      <c r="C384" s="124">
        <f t="shared" si="32"/>
        <v>20</v>
      </c>
      <c r="D384" s="124">
        <f t="shared" si="33"/>
        <v>0</v>
      </c>
      <c r="E384" s="124">
        <f t="shared" si="34"/>
        <v>-20</v>
      </c>
      <c r="F384" s="124">
        <f t="shared" si="37"/>
        <v>20</v>
      </c>
      <c r="G384" s="124" t="str">
        <f t="shared" si="35"/>
        <v>MKTG-GB.2335.20</v>
      </c>
      <c r="H384" s="124" t="s">
        <v>1459</v>
      </c>
      <c r="I384" s="124"/>
      <c r="J384">
        <v>2</v>
      </c>
      <c r="K384">
        <v>40</v>
      </c>
      <c r="O384">
        <f t="shared" si="36"/>
        <v>0</v>
      </c>
    </row>
    <row r="385" spans="1:15" x14ac:dyDescent="0.25">
      <c r="A385" t="s">
        <v>15</v>
      </c>
      <c r="B385" s="124">
        <v>70</v>
      </c>
      <c r="C385" s="124">
        <f t="shared" si="32"/>
        <v>30</v>
      </c>
      <c r="D385" s="124">
        <f t="shared" si="33"/>
        <v>20</v>
      </c>
      <c r="E385" s="124">
        <f t="shared" si="34"/>
        <v>0</v>
      </c>
      <c r="F385" s="124">
        <f t="shared" si="37"/>
        <v>30</v>
      </c>
      <c r="G385" s="124" t="str">
        <f t="shared" si="35"/>
        <v>MKTG-GB.2335.30</v>
      </c>
      <c r="H385" s="124" t="s">
        <v>1586</v>
      </c>
      <c r="I385" s="124"/>
      <c r="J385">
        <v>2</v>
      </c>
      <c r="K385">
        <v>35</v>
      </c>
      <c r="O385">
        <f t="shared" si="36"/>
        <v>1</v>
      </c>
    </row>
    <row r="386" spans="1:15" x14ac:dyDescent="0.25">
      <c r="A386" t="s">
        <v>16</v>
      </c>
      <c r="B386" s="124">
        <v>50</v>
      </c>
      <c r="C386" s="124">
        <f t="shared" si="32"/>
        <v>20</v>
      </c>
      <c r="D386" s="124">
        <f t="shared" si="33"/>
        <v>0</v>
      </c>
      <c r="E386" s="124">
        <f t="shared" si="34"/>
        <v>-20</v>
      </c>
      <c r="F386" s="124">
        <f t="shared" si="37"/>
        <v>20</v>
      </c>
      <c r="G386" s="124" t="str">
        <f t="shared" si="35"/>
        <v>MKTG-GB.2350.20</v>
      </c>
      <c r="H386" s="124" t="s">
        <v>1460</v>
      </c>
      <c r="I386" s="124"/>
      <c r="J386">
        <v>46</v>
      </c>
      <c r="K386">
        <v>65</v>
      </c>
      <c r="O386">
        <f t="shared" si="36"/>
        <v>0</v>
      </c>
    </row>
    <row r="387" spans="1:15" x14ac:dyDescent="0.25">
      <c r="A387" t="s">
        <v>18</v>
      </c>
      <c r="B387" s="124">
        <v>70</v>
      </c>
      <c r="C387" s="124">
        <f t="shared" si="32"/>
        <v>30</v>
      </c>
      <c r="D387" s="124">
        <f t="shared" si="33"/>
        <v>20</v>
      </c>
      <c r="E387" s="124">
        <f t="shared" si="34"/>
        <v>0</v>
      </c>
      <c r="F387" s="124">
        <f t="shared" si="37"/>
        <v>30</v>
      </c>
      <c r="G387" s="124" t="str">
        <f t="shared" si="35"/>
        <v>MKTG-GB.2361.30</v>
      </c>
      <c r="H387" s="124" t="s">
        <v>1588</v>
      </c>
      <c r="I387" s="124"/>
      <c r="J387">
        <v>5</v>
      </c>
      <c r="K387">
        <v>64</v>
      </c>
      <c r="O387">
        <f t="shared" si="36"/>
        <v>0</v>
      </c>
    </row>
    <row r="388" spans="1:15" x14ac:dyDescent="0.25">
      <c r="A388" t="s">
        <v>19</v>
      </c>
      <c r="B388" s="124">
        <v>50</v>
      </c>
      <c r="C388" s="124">
        <f t="shared" si="32"/>
        <v>20</v>
      </c>
      <c r="D388" s="124">
        <f t="shared" si="33"/>
        <v>0</v>
      </c>
      <c r="E388" s="124">
        <f t="shared" si="34"/>
        <v>-20</v>
      </c>
      <c r="F388" s="124">
        <f t="shared" si="37"/>
        <v>20</v>
      </c>
      <c r="G388" s="124" t="str">
        <f t="shared" si="35"/>
        <v>MKTG-GB.2365.20</v>
      </c>
      <c r="H388" s="124" t="s">
        <v>1464</v>
      </c>
      <c r="I388" s="124"/>
      <c r="J388">
        <v>1</v>
      </c>
      <c r="K388">
        <v>69</v>
      </c>
      <c r="O388">
        <f t="shared" si="36"/>
        <v>0</v>
      </c>
    </row>
    <row r="389" spans="1:15" x14ac:dyDescent="0.25">
      <c r="A389" t="s">
        <v>19</v>
      </c>
      <c r="B389" s="124">
        <v>70</v>
      </c>
      <c r="C389" s="124">
        <f t="shared" ref="C389:C400" si="38">IF(AND(B389&gt;=50,B389&lt;70),20,IF(AND(B389&gt;=70,B389&lt;90),30,B389))</f>
        <v>30</v>
      </c>
      <c r="D389" s="124">
        <f t="shared" ref="D389:D400" si="39">B389-50</f>
        <v>20</v>
      </c>
      <c r="E389" s="124">
        <f t="shared" ref="E389:E400" si="40">B389-70</f>
        <v>0</v>
      </c>
      <c r="F389" s="124">
        <f t="shared" si="37"/>
        <v>30</v>
      </c>
      <c r="G389" s="124" t="str">
        <f t="shared" ref="G389:G400" si="41">A389&amp;"."&amp;F389</f>
        <v>MKTG-GB.2365.30</v>
      </c>
      <c r="H389" s="124" t="s">
        <v>1589</v>
      </c>
      <c r="I389" s="124"/>
      <c r="J389">
        <v>29</v>
      </c>
      <c r="K389">
        <v>120</v>
      </c>
      <c r="O389">
        <f t="shared" ref="O389:O400" si="42">IF(A389=A388,1,0)</f>
        <v>1</v>
      </c>
    </row>
    <row r="390" spans="1:15" x14ac:dyDescent="0.25">
      <c r="A390" t="s">
        <v>20</v>
      </c>
      <c r="B390" s="124">
        <v>70</v>
      </c>
      <c r="C390" s="124">
        <f t="shared" si="38"/>
        <v>30</v>
      </c>
      <c r="D390" s="124">
        <f t="shared" si="39"/>
        <v>20</v>
      </c>
      <c r="E390" s="124">
        <f t="shared" si="40"/>
        <v>0</v>
      </c>
      <c r="F390" s="124">
        <f t="shared" si="37"/>
        <v>30</v>
      </c>
      <c r="G390" s="124" t="str">
        <f t="shared" si="41"/>
        <v>MKTG-GB.2370.30</v>
      </c>
      <c r="H390" s="124" t="s">
        <v>1590</v>
      </c>
      <c r="I390" s="124"/>
      <c r="J390">
        <v>2</v>
      </c>
      <c r="K390">
        <v>50</v>
      </c>
      <c r="O390">
        <f t="shared" si="42"/>
        <v>0</v>
      </c>
    </row>
    <row r="391" spans="1:15" x14ac:dyDescent="0.25">
      <c r="A391" t="s">
        <v>21</v>
      </c>
      <c r="B391" s="124">
        <v>70</v>
      </c>
      <c r="C391" s="124">
        <f t="shared" si="38"/>
        <v>30</v>
      </c>
      <c r="D391" s="124">
        <f t="shared" si="39"/>
        <v>20</v>
      </c>
      <c r="E391" s="124">
        <f t="shared" si="40"/>
        <v>0</v>
      </c>
      <c r="F391" s="124">
        <f t="shared" si="37"/>
        <v>30</v>
      </c>
      <c r="G391" s="124" t="str">
        <f t="shared" si="41"/>
        <v>MKTG-GB.2371.30</v>
      </c>
      <c r="H391" s="124" t="s">
        <v>1591</v>
      </c>
      <c r="I391" s="124"/>
      <c r="J391">
        <v>4</v>
      </c>
      <c r="K391">
        <v>54</v>
      </c>
      <c r="O391">
        <f t="shared" si="42"/>
        <v>0</v>
      </c>
    </row>
    <row r="392" spans="1:15" x14ac:dyDescent="0.25">
      <c r="A392" t="s">
        <v>22</v>
      </c>
      <c r="B392" s="124">
        <v>70</v>
      </c>
      <c r="C392" s="124">
        <f t="shared" si="38"/>
        <v>30</v>
      </c>
      <c r="D392" s="124">
        <f t="shared" si="39"/>
        <v>20</v>
      </c>
      <c r="E392" s="124">
        <f t="shared" si="40"/>
        <v>0</v>
      </c>
      <c r="F392" s="124">
        <f t="shared" si="37"/>
        <v>30</v>
      </c>
      <c r="G392" s="124" t="str">
        <f t="shared" si="41"/>
        <v>MKTG-GB.2375.30</v>
      </c>
      <c r="H392" s="124" t="s">
        <v>1592</v>
      </c>
      <c r="I392" s="124"/>
      <c r="J392">
        <v>2</v>
      </c>
      <c r="K392">
        <v>39</v>
      </c>
      <c r="O392">
        <f t="shared" si="42"/>
        <v>0</v>
      </c>
    </row>
    <row r="393" spans="1:15" x14ac:dyDescent="0.25">
      <c r="A393" t="s">
        <v>23</v>
      </c>
      <c r="B393" s="124">
        <v>70</v>
      </c>
      <c r="C393" s="124">
        <f t="shared" si="38"/>
        <v>30</v>
      </c>
      <c r="D393" s="124">
        <f t="shared" si="39"/>
        <v>20</v>
      </c>
      <c r="E393" s="124">
        <f t="shared" si="40"/>
        <v>0</v>
      </c>
      <c r="F393" s="124">
        <f t="shared" si="37"/>
        <v>30</v>
      </c>
      <c r="G393" s="124" t="str">
        <f t="shared" si="41"/>
        <v>MKTG-GB.3101.30</v>
      </c>
      <c r="H393" s="124" t="s">
        <v>1593</v>
      </c>
      <c r="I393" s="124"/>
      <c r="J393">
        <v>3</v>
      </c>
      <c r="K393">
        <v>69</v>
      </c>
      <c r="O393">
        <f t="shared" si="42"/>
        <v>0</v>
      </c>
    </row>
    <row r="394" spans="1:15" x14ac:dyDescent="0.25">
      <c r="A394" t="s">
        <v>24</v>
      </c>
      <c r="B394" s="124">
        <v>70</v>
      </c>
      <c r="C394" s="124">
        <f t="shared" si="38"/>
        <v>30</v>
      </c>
      <c r="D394" s="124">
        <f t="shared" si="39"/>
        <v>20</v>
      </c>
      <c r="E394" s="124">
        <f t="shared" si="40"/>
        <v>0</v>
      </c>
      <c r="F394" s="124">
        <f t="shared" si="37"/>
        <v>30</v>
      </c>
      <c r="G394" s="124" t="str">
        <f t="shared" si="41"/>
        <v>MKTG-GB.3117.30</v>
      </c>
      <c r="H394" s="124" t="s">
        <v>1594</v>
      </c>
      <c r="I394" s="124"/>
      <c r="J394">
        <v>1</v>
      </c>
      <c r="K394">
        <v>40</v>
      </c>
      <c r="O394">
        <f t="shared" si="42"/>
        <v>0</v>
      </c>
    </row>
    <row r="395" spans="1:15" x14ac:dyDescent="0.25">
      <c r="A395" t="s">
        <v>1285</v>
      </c>
      <c r="B395" s="124" t="s">
        <v>1238</v>
      </c>
      <c r="C395" s="124" t="str">
        <f t="shared" si="38"/>
        <v xml:space="preserve">0A    </v>
      </c>
      <c r="D395" s="124" t="e">
        <f t="shared" si="39"/>
        <v>#VALUE!</v>
      </c>
      <c r="E395" s="124" t="e">
        <f t="shared" si="40"/>
        <v>#VALUE!</v>
      </c>
      <c r="F395" s="124" t="str">
        <f t="shared" ref="F395:F400" si="43">IF(B395=C395,C395,IF(AND(D395&gt;=0,D395&lt;9),C395+D395,C395+E395))</f>
        <v xml:space="preserve">0A    </v>
      </c>
      <c r="G395" s="124" t="str">
        <f t="shared" si="41"/>
        <v xml:space="preserve">DBIN-GB.3113.0A    </v>
      </c>
      <c r="H395" s="124" t="s">
        <v>1467</v>
      </c>
      <c r="I395" s="124"/>
      <c r="J395">
        <v>10</v>
      </c>
      <c r="K395">
        <v>40</v>
      </c>
      <c r="O395">
        <f t="shared" si="42"/>
        <v>0</v>
      </c>
    </row>
    <row r="396" spans="1:15" x14ac:dyDescent="0.25">
      <c r="A396" t="s">
        <v>1287</v>
      </c>
      <c r="B396" s="124" t="s">
        <v>1238</v>
      </c>
      <c r="C396" s="124" t="str">
        <f t="shared" si="38"/>
        <v xml:space="preserve">0A    </v>
      </c>
      <c r="D396" s="124" t="e">
        <f t="shared" si="39"/>
        <v>#VALUE!</v>
      </c>
      <c r="E396" s="124" t="e">
        <f t="shared" si="40"/>
        <v>#VALUE!</v>
      </c>
      <c r="F396" s="124" t="str">
        <f t="shared" si="43"/>
        <v xml:space="preserve">0A    </v>
      </c>
      <c r="G396" s="124" t="str">
        <f t="shared" si="41"/>
        <v xml:space="preserve">DBIN-GB.3303.0A    </v>
      </c>
      <c r="H396" s="124" t="s">
        <v>1468</v>
      </c>
      <c r="I396" s="124"/>
      <c r="J396">
        <v>24</v>
      </c>
      <c r="K396">
        <v>40</v>
      </c>
      <c r="O396">
        <f t="shared" si="42"/>
        <v>0</v>
      </c>
    </row>
    <row r="397" spans="1:15" x14ac:dyDescent="0.25">
      <c r="A397" t="s">
        <v>1289</v>
      </c>
      <c r="B397" s="124" t="s">
        <v>1238</v>
      </c>
      <c r="C397" s="124" t="str">
        <f t="shared" si="38"/>
        <v xml:space="preserve">0A    </v>
      </c>
      <c r="D397" s="124" t="e">
        <f t="shared" si="39"/>
        <v>#VALUE!</v>
      </c>
      <c r="E397" s="124" t="e">
        <f t="shared" si="40"/>
        <v>#VALUE!</v>
      </c>
      <c r="F397" s="124" t="str">
        <f t="shared" si="43"/>
        <v xml:space="preserve">0A    </v>
      </c>
      <c r="G397" s="124" t="str">
        <f t="shared" si="41"/>
        <v xml:space="preserve">DBIN-GB.3305.0A    </v>
      </c>
      <c r="H397" s="124" t="s">
        <v>1469</v>
      </c>
      <c r="I397" s="124"/>
      <c r="J397">
        <v>43</v>
      </c>
      <c r="K397">
        <v>40</v>
      </c>
      <c r="O397">
        <f t="shared" si="42"/>
        <v>0</v>
      </c>
    </row>
    <row r="398" spans="1:15" x14ac:dyDescent="0.25">
      <c r="A398" t="s">
        <v>1291</v>
      </c>
      <c r="B398" s="124" t="s">
        <v>1238</v>
      </c>
      <c r="C398" s="124" t="str">
        <f t="shared" si="38"/>
        <v xml:space="preserve">0A    </v>
      </c>
      <c r="D398" s="124" t="e">
        <f t="shared" si="39"/>
        <v>#VALUE!</v>
      </c>
      <c r="E398" s="124" t="e">
        <f t="shared" si="40"/>
        <v>#VALUE!</v>
      </c>
      <c r="F398" s="124" t="str">
        <f t="shared" si="43"/>
        <v xml:space="preserve">0A    </v>
      </c>
      <c r="G398" s="124" t="str">
        <f t="shared" si="41"/>
        <v xml:space="preserve">DBIN-GB.3312.0A    </v>
      </c>
      <c r="H398" s="124" t="s">
        <v>1470</v>
      </c>
      <c r="I398" s="124"/>
      <c r="J398">
        <v>1</v>
      </c>
      <c r="K398">
        <v>40</v>
      </c>
      <c r="O398">
        <f t="shared" si="42"/>
        <v>0</v>
      </c>
    </row>
    <row r="399" spans="1:15" x14ac:dyDescent="0.25">
      <c r="A399" t="s">
        <v>27</v>
      </c>
      <c r="B399" s="124">
        <v>70</v>
      </c>
      <c r="C399" s="124">
        <f t="shared" si="38"/>
        <v>30</v>
      </c>
      <c r="D399" s="124">
        <f t="shared" si="39"/>
        <v>20</v>
      </c>
      <c r="E399" s="124">
        <f t="shared" si="40"/>
        <v>0</v>
      </c>
      <c r="F399" s="124">
        <f t="shared" si="43"/>
        <v>30</v>
      </c>
      <c r="G399" s="124" t="str">
        <f t="shared" si="41"/>
        <v>STAT-GB.2301.30</v>
      </c>
      <c r="H399" s="124" t="s">
        <v>1595</v>
      </c>
      <c r="I399" s="124"/>
      <c r="J399">
        <v>1</v>
      </c>
      <c r="K399">
        <v>29</v>
      </c>
      <c r="O399">
        <f t="shared" si="42"/>
        <v>0</v>
      </c>
    </row>
    <row r="400" spans="1:15" x14ac:dyDescent="0.25">
      <c r="A400" t="s">
        <v>28</v>
      </c>
      <c r="B400" s="124">
        <v>70</v>
      </c>
      <c r="C400" s="124">
        <f t="shared" si="38"/>
        <v>30</v>
      </c>
      <c r="D400" s="124">
        <f t="shared" si="39"/>
        <v>20</v>
      </c>
      <c r="E400" s="124">
        <f t="shared" si="40"/>
        <v>0</v>
      </c>
      <c r="F400" s="124">
        <f t="shared" si="43"/>
        <v>30</v>
      </c>
      <c r="G400" s="124" t="str">
        <f t="shared" si="41"/>
        <v>STAT-GB.2302.30</v>
      </c>
      <c r="H400" s="124" t="s">
        <v>1596</v>
      </c>
      <c r="I400" s="124"/>
      <c r="J400">
        <v>1</v>
      </c>
      <c r="K400">
        <v>29</v>
      </c>
      <c r="O400">
        <f t="shared" si="42"/>
        <v>0</v>
      </c>
    </row>
    <row r="401" spans="11:11" x14ac:dyDescent="0.25">
      <c r="K401">
        <f>MEDIAN(K4:K400)</f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User Input</vt:lpstr>
      <vt:lpstr>Schedule Output</vt:lpstr>
      <vt:lpstr>Model</vt:lpstr>
      <vt:lpstr>Specialization Source Data</vt:lpstr>
      <vt:lpstr>CFE Data</vt:lpstr>
      <vt:lpstr>temp</vt:lpstr>
      <vt:lpstr>Size</vt:lpstr>
      <vt:lpstr>tem</vt:lpstr>
      <vt:lpstr>Expect</vt:lpstr>
      <vt:lpstr>Off</vt:lpstr>
      <vt:lpstr>Sleep</vt:lpstr>
      <vt:lpstr>Special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Kellie</dc:creator>
  <cp:lastModifiedBy>Tamar Haberfeld</cp:lastModifiedBy>
  <cp:lastPrinted>2011-12-02T21:15:45Z</cp:lastPrinted>
  <dcterms:created xsi:type="dcterms:W3CDTF">2011-11-14T19:33:43Z</dcterms:created>
  <dcterms:modified xsi:type="dcterms:W3CDTF">2012-04-25T09:57:02Z</dcterms:modified>
</cp:coreProperties>
</file>